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equirements" sheetId="2" state="visible" r:id="rId2"/>
    <sheet xmlns:r="http://schemas.openxmlformats.org/officeDocument/2006/relationships" name="Scoring" sheetId="3" state="visible" r:id="rId3"/>
    <sheet xmlns:r="http://schemas.openxmlformats.org/officeDocument/2006/relationships" name="Demo script" sheetId="4" state="visible" r:id="rId4"/>
  </sheets>
  <definedNames>
    <definedName name="_xlnm._FilterDatabase" localSheetId="1" hidden="1">'Requirements'!$A$1:$I$172</definedName>
    <definedName name="_xlnm.Print_Titles" localSheetId="1">'Requirements'!$1:$1</definedName>
    <definedName name="_xlnm.Print_Titles" localSheetId="3">'Demo script'!$1:$1</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8">
    <font>
      <name val="Calibri"/>
      <family val="2"/>
      <color theme="1"/>
      <sz val="11"/>
      <scheme val="minor"/>
    </font>
    <font>
      <name val="Arial"/>
      <b val="1"/>
      <color rgb="00FFFFFF"/>
      <sz val="10"/>
    </font>
    <font>
      <name val="Arial"/>
      <color rgb="000F172A"/>
      <sz val="10"/>
    </font>
    <font>
      <name val="Arial"/>
      <b val="1"/>
      <color rgb="000F172A"/>
      <sz val="16"/>
    </font>
    <font>
      <name val="Arial"/>
      <color rgb="0064748B"/>
      <sz val="10"/>
    </font>
    <font>
      <name val="Arial"/>
      <b val="1"/>
      <color rgb="000F172A"/>
      <sz val="10"/>
    </font>
    <font>
      <name val="Arial"/>
      <b val="1"/>
      <color rgb="000F172A"/>
      <sz val="12"/>
    </font>
    <font>
      <name val="Arial"/>
      <color rgb="00334155"/>
      <sz val="10"/>
      <u val="single"/>
    </font>
  </fonts>
  <fills count="6">
    <fill>
      <patternFill/>
    </fill>
    <fill>
      <patternFill patternType="gray125"/>
    </fill>
    <fill>
      <patternFill patternType="solid">
        <fgColor rgb="000F172A"/>
      </patternFill>
    </fill>
    <fill>
      <patternFill patternType="solid">
        <fgColor rgb="00F8FAFC"/>
      </patternFill>
    </fill>
    <fill>
      <patternFill patternType="solid">
        <fgColor rgb="00FFF7ED"/>
      </patternFill>
    </fill>
    <fill>
      <patternFill patternType="solid">
        <fgColor rgb="00F1F5F9"/>
      </patternFill>
    </fill>
  </fills>
  <borders count="6">
    <border>
      <left/>
      <right/>
      <top/>
      <bottom/>
      <diagonal/>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bottom style="thin">
        <color rgb="000F172A"/>
      </bottom>
    </border>
  </borders>
  <cellStyleXfs count="1">
    <xf numFmtId="0" fontId="0" fillId="0" borderId="0"/>
  </cellStyleXfs>
  <cellXfs count="47">
    <xf numFmtId="0" fontId="0" fillId="0" borderId="0" pivotButton="0" quotePrefix="0" xfId="0"/>
    <xf numFmtId="0" fontId="3" fillId="0" borderId="0" pivotButton="0" quotePrefix="0" xfId="0"/>
    <xf numFmtId="0" fontId="4" fillId="0" borderId="0" applyAlignment="1" pivotButton="0" quotePrefix="0" xfId="0">
      <alignment vertical="top" wrapText="1"/>
    </xf>
    <xf numFmtId="0" fontId="7" fillId="0" borderId="0" pivotButton="0" quotePrefix="0" xfId="0"/>
    <xf numFmtId="0" fontId="6" fillId="0" borderId="5" pivotButton="0" quotePrefix="0" xfId="0"/>
    <xf numFmtId="0" fontId="0" fillId="0" borderId="5" pivotButton="0" quotePrefix="0" xfId="0"/>
    <xf numFmtId="0" fontId="5" fillId="0" borderId="0" applyAlignment="1" pivotButton="0" quotePrefix="0" xfId="0">
      <alignment vertical="top" wrapText="1"/>
    </xf>
    <xf numFmtId="0" fontId="2" fillId="0" borderId="0" applyAlignment="1" pivotButton="0" quotePrefix="0" xfId="0">
      <alignment vertical="top" wrapText="1"/>
    </xf>
    <xf numFmtId="0" fontId="2" fillId="4" borderId="1" pivotButton="0" quotePrefix="0" xfId="0"/>
    <xf numFmtId="0" fontId="1" fillId="2" borderId="1" applyAlignment="1" pivotButton="0" quotePrefix="0" xfId="0">
      <alignment vertical="top" wrapText="1"/>
    </xf>
    <xf numFmtId="0" fontId="2" fillId="0" borderId="1" applyAlignment="1" pivotButton="0" quotePrefix="0" xfId="0">
      <alignment vertical="top" wrapText="1"/>
    </xf>
    <xf numFmtId="0" fontId="2" fillId="4" borderId="1" applyAlignment="1" pivotButton="0" quotePrefix="0" xfId="0">
      <alignment vertical="top" wrapText="1"/>
    </xf>
    <xf numFmtId="1" fontId="2" fillId="0" borderId="1" applyAlignment="1" pivotButton="0" quotePrefix="0" xfId="0">
      <alignment horizontal="left" vertical="top"/>
    </xf>
    <xf numFmtId="0" fontId="1" fillId="2" borderId="1" applyAlignment="1" pivotButton="0" quotePrefix="0" xfId="0">
      <alignment vertical="center" wrapText="1"/>
    </xf>
    <xf numFmtId="0" fontId="2" fillId="3" borderId="1" applyAlignment="1" pivotButton="0" quotePrefix="0" xfId="0">
      <alignment vertical="top" wrapText="1"/>
    </xf>
    <xf numFmtId="0" fontId="2" fillId="3" borderId="1" applyAlignment="1" pivotButton="0" quotePrefix="0" xfId="0">
      <alignment horizontal="center" vertical="top" wrapText="1"/>
    </xf>
    <xf numFmtId="0" fontId="2" fillId="4" borderId="1" applyAlignment="1" pivotButton="0" quotePrefix="0" xfId="0">
      <alignment horizontal="center" vertical="top" wrapText="1"/>
    </xf>
    <xf numFmtId="1" fontId="2" fillId="3" borderId="1" applyAlignment="1" pivotButton="0" quotePrefix="0" xfId="0">
      <alignment horizontal="center" vertical="top" wrapText="1"/>
    </xf>
    <xf numFmtId="0" fontId="2" fillId="0" borderId="1" applyAlignment="1" pivotButton="0" quotePrefix="0" xfId="0">
      <alignment horizontal="center" vertical="top" wrapText="1"/>
    </xf>
    <xf numFmtId="1" fontId="2" fillId="0" borderId="1" applyAlignment="1" pivotButton="0" quotePrefix="0" xfId="0">
      <alignment horizontal="center" vertical="top" wrapText="1"/>
    </xf>
    <xf numFmtId="0" fontId="4" fillId="0" borderId="0" pivotButton="0" quotePrefix="0" xfId="0"/>
    <xf numFmtId="0" fontId="5" fillId="0" borderId="0" pivotButton="0" quotePrefix="0" xfId="0"/>
    <xf numFmtId="0" fontId="0" fillId="0" borderId="4" pivotButton="0" quotePrefix="0" xfId="0"/>
    <xf numFmtId="0" fontId="2" fillId="0" borderId="1" pivotButton="0" quotePrefix="0" xfId="0"/>
    <xf numFmtId="0" fontId="2" fillId="4" borderId="1" applyAlignment="1" pivotButton="0" quotePrefix="0" xfId="0">
      <alignment horizontal="center"/>
    </xf>
    <xf numFmtId="0" fontId="6" fillId="0" borderId="0" pivotButton="0" quotePrefix="0" xfId="0"/>
    <xf numFmtId="164" fontId="2" fillId="4" borderId="1" pivotButton="0" quotePrefix="0" xfId="0"/>
    <xf numFmtId="1" fontId="2" fillId="0" borderId="1" pivotButton="0" quotePrefix="0" xfId="0"/>
    <xf numFmtId="164" fontId="2" fillId="0" borderId="1" pivotButton="0" quotePrefix="0" xfId="0"/>
    <xf numFmtId="1" fontId="5" fillId="5" borderId="1" pivotButton="0" quotePrefix="0" xfId="0"/>
    <xf numFmtId="164" fontId="5" fillId="5" borderId="1" pivotButton="0" quotePrefix="0" xfId="0"/>
    <xf numFmtId="0" fontId="2" fillId="0" borderId="0" pivotButton="0" quotePrefix="0" xfId="0"/>
    <xf numFmtId="9" fontId="2" fillId="4" borderId="1" pivotButton="0" quotePrefix="0" xfId="0"/>
    <xf numFmtId="0" fontId="5" fillId="0" borderId="1" pivotButton="0" quotePrefix="0" xfId="0"/>
    <xf numFmtId="0" fontId="0" fillId="0" borderId="1" pivotButton="0" quotePrefix="0" xfId="0"/>
    <xf numFmtId="0" fontId="5" fillId="4" borderId="1" pivotButton="0" quotePrefix="0" xfId="0"/>
    <xf numFmtId="0" fontId="5" fillId="5" borderId="1" pivotButton="0" quotePrefix="0" xfId="0"/>
    <xf numFmtId="0" fontId="0" fillId="5" borderId="1" pivotButton="0" quotePrefix="0" xfId="0"/>
    <xf numFmtId="1" fontId="2" fillId="5" borderId="1" pivotButton="0" quotePrefix="0" xfId="0"/>
    <xf numFmtId="1" fontId="2" fillId="4" borderId="1" pivotButton="0" quotePrefix="0" xfId="0"/>
    <xf numFmtId="165" fontId="2" fillId="5" borderId="1" pivotButton="0" quotePrefix="0" xfId="0"/>
    <xf numFmtId="165" fontId="2" fillId="4" borderId="1" pivotButton="0" quotePrefix="0" xfId="0"/>
    <xf numFmtId="3" fontId="2" fillId="4" borderId="1" pivotButton="0" quotePrefix="0" xfId="0"/>
    <xf numFmtId="164" fontId="2" fillId="5" borderId="1" pivotButton="0" quotePrefix="0" xfId="0"/>
    <xf numFmtId="0" fontId="5" fillId="0" borderId="1" applyAlignment="1" pivotButton="0" quotePrefix="0" xfId="0">
      <alignment vertical="top" wrapText="1"/>
    </xf>
    <xf numFmtId="0" fontId="5" fillId="0" borderId="0" applyAlignment="1" pivotButton="0" quotePrefix="0" xfId="0">
      <alignment horizontal="right"/>
    </xf>
    <xf numFmtId="165" fontId="5" fillId="5" borderId="1" applyAlignment="1" pivotButton="0" quotePrefix="0" xfId="0">
      <alignment horizontal="center"/>
    </xf>
  </cellXfs>
  <cellStyles count="1">
    <cellStyle name="Normal" xfId="0" builtinId="0" hidden="0"/>
  </cellStyles>
  <dxfs count="1">
    <dxf>
      <font>
        <name val="Arial"/>
        <b val="1"/>
        <color rgb="00B91C1C"/>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atticegulf.com/resources/cafm-rfp-template/" TargetMode="External" Id="rId1"/></Relationships>
</file>

<file path=xl/worksheets/sheet1.xml><?xml version="1.0" encoding="utf-8"?>
<worksheet xmlns="http://schemas.openxmlformats.org/spreadsheetml/2006/main">
  <sheetPr>
    <outlinePr summaryBelow="1" summaryRight="1"/>
    <pageSetUpPr/>
  </sheetPr>
  <dimension ref="B2:C68"/>
  <sheetViews>
    <sheetView showGridLines="0" tabSelected="1" workbookViewId="0">
      <selection activeCell="A1" sqref="A1"/>
    </sheetView>
  </sheetViews>
  <sheetFormatPr baseColWidth="8" defaultRowHeight="15"/>
  <cols>
    <col width="3" customWidth="1" min="1" max="1"/>
    <col width="26" customWidth="1" min="2" max="2"/>
    <col width="100" customWidth="1" min="3" max="3"/>
  </cols>
  <sheetData>
    <row r="2" ht="24" customHeight="1">
      <c r="B2" s="1" t="inlineStr">
        <is>
          <t>CAFM and CMMS RFP requirements template</t>
        </is>
      </c>
    </row>
    <row r="3" ht="17" customHeight="1">
      <c r="C3" s="2" t="inlineStr">
        <is>
          <t>Version 1.0, October 2026. Free to use, copy and adapt. Vendor-neutral.</t>
        </is>
      </c>
    </row>
    <row r="4">
      <c r="C4" s="3" t="inlineStr">
        <is>
          <t>Guide and latest version: https://latticegulf.com/resources/cafm-rfp-template/</t>
        </is>
      </c>
    </row>
    <row r="5" ht="17" customHeight="1">
      <c r="C5" s="2" t="inlineStr">
        <is>
          <t>Published by Lattice Software Solutions, Dubai.</t>
        </is>
      </c>
    </row>
    <row r="7">
      <c r="B7" s="4" t="inlineStr">
        <is>
          <t>What is in this workbook</t>
        </is>
      </c>
      <c r="C7" s="5" t="n"/>
    </row>
    <row r="8" ht="30" customHeight="1">
      <c r="B8" s="6" t="inlineStr">
        <is>
          <t>Requirements</t>
        </is>
      </c>
      <c r="C8" s="7" t="inlineStr">
        <is>
          <t>171 requirements in 16 modules. Columns A to E describe each requirement and are yours to edit. Vendors complete columns F and G. Your evaluators complete column H after the demo. Column I calculates.</t>
        </is>
      </c>
    </row>
    <row r="9" ht="30" customHeight="1">
      <c r="B9" s="6" t="inlineStr">
        <is>
          <t>Scoring</t>
        </is>
      </c>
      <c r="C9" s="7" t="inlineStr">
        <is>
          <t>Priority multipliers, module weights that total 100%, results by module for the vendor in this file, and a side-by-side comparison of up to four vendors with a technical and commercial split.</t>
        </is>
      </c>
    </row>
    <row r="10" ht="30" customHeight="1">
      <c r="B10" s="6" t="inlineStr">
        <is>
          <t>Demo script</t>
        </is>
      </c>
      <c r="C10" s="7" t="inlineStr">
        <is>
          <t>12 scenarios built around everyday FM work in the GCC, with the steps to show and what a good answer looks like. Replace them with your own wherever you can.</t>
        </is>
      </c>
    </row>
    <row r="12">
      <c r="B12" s="4" t="inlineStr">
        <is>
          <t>How to use it</t>
        </is>
      </c>
      <c r="C12" s="5" t="n"/>
    </row>
    <row r="13" ht="30" customHeight="1">
      <c r="B13" s="6" t="inlineStr">
        <is>
          <t>Step 1</t>
        </is>
      </c>
      <c r="C13" s="7" t="inlineStr">
        <is>
          <t>Read every requirement. Delete what does not apply, rewrite what is vague, and add your own. When you add a row, copy the formula in column I down to it.</t>
        </is>
      </c>
    </row>
    <row r="14" ht="17" customHeight="1">
      <c r="B14" s="6" t="inlineStr">
        <is>
          <t>Step 2</t>
        </is>
      </c>
      <c r="C14" s="7" t="inlineStr">
        <is>
          <t>Set the priority of each requirement. Keep Must for the things you would reject a vendor for missing.</t>
        </is>
      </c>
    </row>
    <row r="15" ht="30" customHeight="1">
      <c r="B15" s="6" t="inlineStr">
        <is>
          <t>Step 3</t>
        </is>
      </c>
      <c r="C15" s="7" t="inlineStr">
        <is>
          <t>Add notes for vendors where you need specific evidence, such as a sample report, a certificate or a demonstration.</t>
        </is>
      </c>
    </row>
    <row r="16" ht="17" customHeight="1">
      <c r="B16" s="6" t="inlineStr">
        <is>
          <t>Step 4</t>
        </is>
      </c>
      <c r="C16" s="7" t="inlineStr">
        <is>
          <t>Set the module weights on the Scoring sheet so that they total 100%, before any response arrives.</t>
        </is>
      </c>
    </row>
    <row r="17" ht="30" customHeight="1">
      <c r="B17" s="6" t="inlineStr">
        <is>
          <t>Step 5</t>
        </is>
      </c>
      <c r="C17" s="7" t="inlineStr">
        <is>
          <t>Send the Requirements and Demo script sheets with your RFP pack, together with a profile of your portfolio: buildings, assets, users and work orders a month.</t>
        </is>
      </c>
    </row>
    <row r="18" ht="30" customHeight="1">
      <c r="B18" s="6" t="inlineStr">
        <is>
          <t>Step 6</t>
        </is>
      </c>
      <c r="C18" s="7" t="inlineStr">
        <is>
          <t>Vendors complete columns F and G. Ask them not to change columns A to E, and keep their answers as returned.</t>
        </is>
      </c>
    </row>
    <row r="19" ht="30" customHeight="1">
      <c r="B19" s="6" t="inlineStr">
        <is>
          <t>Step 7</t>
        </is>
      </c>
      <c r="C19" s="7" t="inlineStr">
        <is>
          <t>After the scripted demos, each evaluator scores column H from 0 to 5 on their own. Then agree a moderated score as a group.</t>
        </is>
      </c>
    </row>
    <row r="20" ht="30" customHeight="1">
      <c r="B20" s="6" t="inlineStr">
        <is>
          <t>Step 8</t>
        </is>
      </c>
      <c r="C20" s="7" t="inlineStr">
        <is>
          <t>Keep one copy of the workbook per vendor. In your master copy, paste each vendor's module scores into the vendor comparison on the Scoring sheet.</t>
        </is>
      </c>
    </row>
    <row r="22">
      <c r="B22" s="4" t="inlineStr">
        <is>
          <t>Cells you complete</t>
        </is>
      </c>
      <c r="C22" s="5" t="n"/>
    </row>
    <row r="23" ht="43" customHeight="1">
      <c r="B23" s="8" t="inlineStr">
        <is>
          <t>Shaded like this</t>
        </is>
      </c>
      <c r="C23" s="7" t="inlineStr">
        <is>
          <t>Input cells: vendor response, vendor comments and score on the Requirements sheet; weights, vendor names and costs on the Scoring sheet; scores and notes on the Demo script sheet. Unshaded cells are either your requirement text (edit freely) or formulas (leave them alone).</t>
        </is>
      </c>
    </row>
    <row r="25">
      <c r="B25" s="4" t="inlineStr">
        <is>
          <t>Priority</t>
        </is>
      </c>
      <c r="C25" s="5" t="n"/>
    </row>
    <row r="26" ht="17" customHeight="1">
      <c r="B26" s="6" t="inlineStr">
        <is>
          <t>Must</t>
        </is>
      </c>
      <c r="C26" s="7" t="inlineStr">
        <is>
          <t>The vendor is rejected, or the requirement is reconsidered for everyone, if it is not met. Multiplier 3.</t>
        </is>
      </c>
    </row>
    <row r="27" ht="17" customHeight="1">
      <c r="B27" s="6" t="inlineStr">
        <is>
          <t>Should</t>
        </is>
      </c>
      <c r="C27" s="7" t="inlineStr">
        <is>
          <t>Important, and it counts heavily in the score, but a gap can be worked around. Multiplier 2.</t>
        </is>
      </c>
    </row>
    <row r="28" ht="17" customHeight="1">
      <c r="B28" s="6" t="inlineStr">
        <is>
          <t>Could</t>
        </is>
      </c>
      <c r="C28" s="7" t="inlineStr">
        <is>
          <t>Useful if it comes at little cost. Multiplier 1.</t>
        </is>
      </c>
    </row>
    <row r="29" ht="30" customHeight="1">
      <c r="B29" s="6" t="inlineStr">
        <is>
          <t>Won't (this time)</t>
        </is>
      </c>
      <c r="C29" s="7" t="inlineStr">
        <is>
          <t>Leave these out of the RFP, or keep them in a separate list for a later phase so they do not distort the scores.</t>
        </is>
      </c>
    </row>
    <row r="31">
      <c r="B31" s="4" t="inlineStr">
        <is>
          <t>Vendor response</t>
        </is>
      </c>
      <c r="C31" s="5" t="n"/>
    </row>
    <row r="32" ht="17" customHeight="1">
      <c r="B32" s="6" t="inlineStr">
        <is>
          <t>Yes</t>
        </is>
      </c>
      <c r="C32" s="7" t="inlineStr">
        <is>
          <t>Available as standard in the current release.</t>
        </is>
      </c>
    </row>
    <row r="33" ht="17" customHeight="1">
      <c r="B33" s="6" t="inlineStr">
        <is>
          <t>Configurable</t>
        </is>
      </c>
      <c r="C33" s="7" t="inlineStr">
        <is>
          <t>Available by changing settings, without code.</t>
        </is>
      </c>
    </row>
    <row r="34" ht="17" customHeight="1">
      <c r="B34" s="6" t="inlineStr">
        <is>
          <t>Customisation</t>
        </is>
      </c>
      <c r="C34" s="7" t="inlineStr">
        <is>
          <t>Needs development work. The vendor should state the cost and time in the comments.</t>
        </is>
      </c>
    </row>
    <row r="35" ht="17" customHeight="1">
      <c r="B35" s="6" t="inlineStr">
        <is>
          <t>Roadmap</t>
        </is>
      </c>
      <c r="C35" s="7" t="inlineStr">
        <is>
          <t>Planned for a future release. The vendor should state the expected date.</t>
        </is>
      </c>
    </row>
    <row r="36" ht="17" customHeight="1">
      <c r="B36" s="6" t="inlineStr">
        <is>
          <t>No</t>
        </is>
      </c>
      <c r="C36" s="7" t="inlineStr">
        <is>
          <t>Not available.</t>
        </is>
      </c>
    </row>
    <row r="38">
      <c r="B38" s="4" t="inlineStr">
        <is>
          <t>Score guide (0 to 5)</t>
        </is>
      </c>
      <c r="C38" s="5" t="n"/>
    </row>
    <row r="39" ht="17" customHeight="1">
      <c r="B39" s="6" t="inlineStr">
        <is>
          <t>5</t>
        </is>
      </c>
      <c r="C39" s="7" t="inlineStr">
        <is>
          <t>Fully meets the requirement, and it was shown in the demo.</t>
        </is>
      </c>
    </row>
    <row r="40" ht="17" customHeight="1">
      <c r="B40" s="6" t="inlineStr">
        <is>
          <t>4</t>
        </is>
      </c>
      <c r="C40" s="7" t="inlineStr">
        <is>
          <t>Meets the requirement with minor gaps.</t>
        </is>
      </c>
    </row>
    <row r="41" ht="17" customHeight="1">
      <c r="B41" s="6" t="inlineStr">
        <is>
          <t>3</t>
        </is>
      </c>
      <c r="C41" s="7" t="inlineStr">
        <is>
          <t>Partly meets it, or meets it through configuration that was not shown.</t>
        </is>
      </c>
    </row>
    <row r="42" ht="17" customHeight="1">
      <c r="B42" s="6" t="inlineStr">
        <is>
          <t>2</t>
        </is>
      </c>
      <c r="C42" s="7" t="inlineStr">
        <is>
          <t>Meets it only through customisation or a workaround.</t>
        </is>
      </c>
    </row>
    <row r="43" ht="17" customHeight="1">
      <c r="B43" s="6" t="inlineStr">
        <is>
          <t>1</t>
        </is>
      </c>
      <c r="C43" s="7" t="inlineStr">
        <is>
          <t>Significant gap.</t>
        </is>
      </c>
    </row>
    <row r="44" ht="17" customHeight="1">
      <c r="B44" s="6" t="inlineStr">
        <is>
          <t>0</t>
        </is>
      </c>
      <c r="C44" s="7" t="inlineStr">
        <is>
          <t>Not met, or no answer.</t>
        </is>
      </c>
    </row>
    <row r="46">
      <c r="B46" s="4" t="inlineStr">
        <is>
          <t>How the scores are calculated</t>
        </is>
      </c>
      <c r="C46" s="5" t="n"/>
    </row>
    <row r="47" ht="17" customHeight="1">
      <c r="B47" s="6" t="inlineStr">
        <is>
          <t>Weighted score</t>
        </is>
      </c>
      <c r="C47" s="7" t="inlineStr">
        <is>
          <t>Score (0 to 5) multiplied by the priority multiplier. A Must scored 5 is worth 15 points.</t>
        </is>
      </c>
    </row>
    <row r="48" ht="30" customHeight="1">
      <c r="B48" s="6" t="inlineStr">
        <is>
          <t>Module score</t>
        </is>
      </c>
      <c r="C48" s="7" t="inlineStr">
        <is>
          <t>Points scored divided by the maximum points for the module (5 times the multiplier for every requirement in it).</t>
        </is>
      </c>
    </row>
    <row r="49" ht="17" customHeight="1">
      <c r="B49" s="6" t="inlineStr">
        <is>
          <t>Technical score</t>
        </is>
      </c>
      <c r="C49" s="7" t="inlineStr">
        <is>
          <t>Module scores multiplied by the module weights and added together.</t>
        </is>
      </c>
    </row>
    <row r="50" ht="17" customHeight="1">
      <c r="B50" s="6" t="inlineStr">
        <is>
          <t>Commercial score</t>
        </is>
      </c>
      <c r="C50" s="7" t="inlineStr">
        <is>
          <t>The lowest five-year cost divided by this vendor's five-year cost.</t>
        </is>
      </c>
    </row>
    <row r="51" ht="17" customHeight="1">
      <c r="B51" s="6" t="inlineStr">
        <is>
          <t>Combined score</t>
        </is>
      </c>
      <c r="C51" s="7" t="inlineStr">
        <is>
          <t>Technical score times the technical weight, plus commercial score times the commercial weight.</t>
        </is>
      </c>
    </row>
    <row r="53">
      <c r="B53" s="4" t="inlineStr">
        <is>
          <t>UAE and GCC requirements</t>
        </is>
      </c>
      <c r="C53" s="5" t="n"/>
    </row>
    <row r="54" ht="56" customHeight="1">
      <c r="C54" s="7" t="inlineStr">
        <is>
          <t>20 requirements are specific to the UAE and the wider GCC. Their notes start with "GCC requirement". Filter column E on that text to review them together, and delete any that do not apply to your buildings. Regulatory dates (for example UAE e-invoicing) were correct when this version was published. Check them against the official source before you issue an RFP.</t>
        </is>
      </c>
    </row>
    <row r="56">
      <c r="B56" s="4" t="inlineStr">
        <is>
          <t>Example of a completed row</t>
        </is>
      </c>
      <c r="C56" s="5" t="n"/>
    </row>
    <row r="57">
      <c r="B57" s="9" t="inlineStr">
        <is>
          <t>ID</t>
        </is>
      </c>
      <c r="C57" s="10" t="inlineStr">
        <is>
          <t>MOB-02</t>
        </is>
      </c>
    </row>
    <row r="58">
      <c r="B58" s="9" t="inlineStr">
        <is>
          <t>Module</t>
        </is>
      </c>
      <c r="C58" s="10" t="inlineStr">
        <is>
          <t>Mobile app</t>
        </is>
      </c>
    </row>
    <row r="59" ht="30" customHeight="1">
      <c r="B59" s="9" t="inlineStr">
        <is>
          <t>Requirement</t>
        </is>
      </c>
      <c r="C59" s="10" t="inlineStr">
        <is>
          <t>Full offline working: view jobs, complete checklists, capture photos and signatures, then sync automatically when the signal returns.</t>
        </is>
      </c>
    </row>
    <row r="60">
      <c r="B60" s="9" t="inlineStr">
        <is>
          <t>Priority</t>
        </is>
      </c>
      <c r="C60" s="10" t="inlineStr">
        <is>
          <t>Must</t>
        </is>
      </c>
    </row>
    <row r="61" ht="17" customHeight="1">
      <c r="B61" s="9" t="inlineStr">
        <is>
          <t>Notes for vendor</t>
        </is>
      </c>
      <c r="C61" s="10" t="inlineStr">
        <is>
          <t>Demonstrate with the phone in airplane mode.</t>
        </is>
      </c>
    </row>
    <row r="62">
      <c r="B62" s="9" t="inlineStr">
        <is>
          <t>Vendor response</t>
        </is>
      </c>
      <c r="C62" s="11" t="inlineStr">
        <is>
          <t>Yes</t>
        </is>
      </c>
    </row>
    <row r="63" ht="30" customHeight="1">
      <c r="B63" s="9" t="inlineStr">
        <is>
          <t>Vendor comments</t>
        </is>
      </c>
      <c r="C63" s="11" t="inlineStr">
        <is>
          <t>Example only: offline mode is standard on iOS and Android. Jobs, checklists, photos and signatures sync when the device reconnects.</t>
        </is>
      </c>
    </row>
    <row r="64">
      <c r="B64" s="9" t="inlineStr">
        <is>
          <t>Score</t>
        </is>
      </c>
      <c r="C64" s="11" t="n">
        <v>5</v>
      </c>
    </row>
    <row r="65">
      <c r="B65" s="9" t="inlineStr">
        <is>
          <t>Weighted score</t>
        </is>
      </c>
      <c r="C65" s="12">
        <f>IF(C64="","",C64*IFERROR(INDEX(Scoring!$B$6:$B$8,MATCH(C60,Scoring!$A$6:$A$8,0)),0))</f>
        <v/>
      </c>
    </row>
    <row r="67">
      <c r="B67" s="4" t="inlineStr">
        <is>
          <t>Before you use it</t>
        </is>
      </c>
      <c r="C67" s="5" t="n"/>
    </row>
    <row r="68" ht="30" customHeight="1">
      <c r="C68" s="7" t="inlineStr">
        <is>
          <t>This template is a starting point for your own requirements, not legal or procurement advice. Check each requirement against your contracts, your sector regulator and your procurement rules.</t>
        </is>
      </c>
    </row>
  </sheetData>
  <hyperlinks>
    <hyperlink xmlns:r="http://schemas.openxmlformats.org/officeDocument/2006/relationships" ref="C4"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172"/>
  <sheetViews>
    <sheetView tabSelected="0" workbookViewId="0">
      <pane xSplit="3" ySplit="1" topLeftCell="D2" activePane="bottomRight" state="frozen"/>
      <selection pane="topRight"/>
      <selection pane="bottomLeft"/>
      <selection pane="bottomRight" activeCell="A1" sqref="A1"/>
    </sheetView>
  </sheetViews>
  <sheetFormatPr baseColWidth="8" defaultRowHeight="15"/>
  <cols>
    <col width="9" customWidth="1" min="1" max="1"/>
    <col width="20" customWidth="1" min="2" max="2"/>
    <col width="60" customWidth="1" min="3" max="3"/>
    <col width="13" customWidth="1" min="4" max="4"/>
    <col width="42" customWidth="1" min="5" max="5"/>
    <col width="20" customWidth="1" min="6" max="6"/>
    <col width="42" customWidth="1" min="7" max="7"/>
    <col width="9" customWidth="1" min="8" max="8"/>
    <col width="10" customWidth="1" min="9" max="9"/>
  </cols>
  <sheetData>
    <row r="1" ht="54" customHeight="1">
      <c r="A1" s="13" t="inlineStr">
        <is>
          <t>ID</t>
        </is>
      </c>
      <c r="B1" s="13" t="inlineStr">
        <is>
          <t>Module</t>
        </is>
      </c>
      <c r="C1" s="13" t="inlineStr">
        <is>
          <t>Requirement</t>
        </is>
      </c>
      <c r="D1" s="13" t="inlineStr">
        <is>
          <t>Priority (Must/Should/Could)</t>
        </is>
      </c>
      <c r="E1" s="13" t="inlineStr">
        <is>
          <t>Notes for vendor</t>
        </is>
      </c>
      <c r="F1" s="13" t="inlineStr">
        <is>
          <t>Vendor response (Yes / Configurable / Customisation / Roadmap / No)</t>
        </is>
      </c>
      <c r="G1" s="13" t="inlineStr">
        <is>
          <t>Vendor comments</t>
        </is>
      </c>
      <c r="H1" s="13" t="inlineStr">
        <is>
          <t>Score 0 to 5</t>
        </is>
      </c>
      <c r="I1" s="13" t="inlineStr">
        <is>
          <t>Weighted score</t>
        </is>
      </c>
    </row>
    <row r="2" ht="30" customHeight="1">
      <c r="A2" s="14" t="inlineStr">
        <is>
          <t>AR-01</t>
        </is>
      </c>
      <c r="B2" s="14" t="inlineStr">
        <is>
          <t>Asset register</t>
        </is>
      </c>
      <c r="C2" s="14" t="inlineStr">
        <is>
          <t>Location hierarchy (portfolio, site, building, floor, zone, room or unit) with as many levels as the portfolio needs.</t>
        </is>
      </c>
      <c r="D2" s="15" t="inlineStr">
        <is>
          <t>Must</t>
        </is>
      </c>
      <c r="E2" s="14" t="inlineStr">
        <is>
          <t>State any limit on the number of levels or records.</t>
        </is>
      </c>
      <c r="F2" s="11" t="n"/>
      <c r="G2" s="11" t="n"/>
      <c r="H2" s="16" t="n"/>
      <c r="I2" s="17">
        <f>IF(OR(H2="",D2=""),"",H2*IFERROR(INDEX(Scoring!$B$6:$B$8,MATCH(D2,Scoring!$A$6:$A$8,0)),0))</f>
        <v/>
      </c>
    </row>
    <row r="3" ht="30" customHeight="1">
      <c r="A3" s="14" t="inlineStr">
        <is>
          <t>AR-02</t>
        </is>
      </c>
      <c r="B3" s="14" t="inlineStr">
        <is>
          <t>Asset register</t>
        </is>
      </c>
      <c r="C3" s="14" t="inlineStr">
        <is>
          <t>Asset hierarchy with parent and child assets (for example chiller plant, chiller, compressor), each linked to a location.</t>
        </is>
      </c>
      <c r="D3" s="15" t="inlineStr">
        <is>
          <t>Must</t>
        </is>
      </c>
      <c r="E3" s="14" t="inlineStr"/>
      <c r="F3" s="11" t="n"/>
      <c r="G3" s="11" t="n"/>
      <c r="H3" s="16" t="n"/>
      <c r="I3" s="17">
        <f>IF(OR(H3="",D3=""),"",H3*IFERROR(INDEX(Scoring!$B$6:$B$8,MATCH(D3,Scoring!$A$6:$A$8,0)),0))</f>
        <v/>
      </c>
    </row>
    <row r="4" ht="30" customHeight="1">
      <c r="A4" s="14" t="inlineStr">
        <is>
          <t>AR-03</t>
        </is>
      </c>
      <c r="B4" s="14" t="inlineStr">
        <is>
          <t>Asset register</t>
        </is>
      </c>
      <c r="C4" s="14" t="inlineStr">
        <is>
          <t>Configurable asset classification, using a standard scheme (such as SFG20 or Uniclass) or the client's own coding.</t>
        </is>
      </c>
      <c r="D4" s="15" t="inlineStr">
        <is>
          <t>Should</t>
        </is>
      </c>
      <c r="E4" s="14" t="inlineStr">
        <is>
          <t>Name the classification libraries included in the price.</t>
        </is>
      </c>
      <c r="F4" s="11" t="n"/>
      <c r="G4" s="11" t="n"/>
      <c r="H4" s="16" t="n"/>
      <c r="I4" s="17">
        <f>IF(OR(H4="",D4=""),"",H4*IFERROR(INDEX(Scoring!$B$6:$B$8,MATCH(D4,Scoring!$A$6:$A$8,0)),0))</f>
        <v/>
      </c>
    </row>
    <row r="5" ht="43" customHeight="1">
      <c r="A5" s="14" t="inlineStr">
        <is>
          <t>AR-04</t>
        </is>
      </c>
      <c r="B5" s="14" t="inlineStr">
        <is>
          <t>Asset register</t>
        </is>
      </c>
      <c r="C5" s="14" t="inlineStr">
        <is>
          <t>Configurable attributes per asset class, such as make, model, serial number, capacity, refrigerant type, install date and warranty expiry.</t>
        </is>
      </c>
      <c r="D5" s="15" t="inlineStr">
        <is>
          <t>Must</t>
        </is>
      </c>
      <c r="E5" s="14" t="inlineStr"/>
      <c r="F5" s="11" t="n"/>
      <c r="G5" s="11" t="n"/>
      <c r="H5" s="16" t="n"/>
      <c r="I5" s="17">
        <f>IF(OR(H5="",D5=""),"",H5*IFERROR(INDEX(Scoring!$B$6:$B$8,MATCH(D5,Scoring!$A$6:$A$8,0)),0))</f>
        <v/>
      </c>
    </row>
    <row r="6" ht="30" customHeight="1">
      <c r="A6" s="14" t="inlineStr">
        <is>
          <t>AR-05</t>
        </is>
      </c>
      <c r="B6" s="14" t="inlineStr">
        <is>
          <t>Asset register</t>
        </is>
      </c>
      <c r="C6" s="14" t="inlineStr">
        <is>
          <t>QR code or barcode labels printed from the system, and scanned in the mobile app to open the asset record.</t>
        </is>
      </c>
      <c r="D6" s="15" t="inlineStr">
        <is>
          <t>Must</t>
        </is>
      </c>
      <c r="E6" s="14" t="inlineStr"/>
      <c r="F6" s="11" t="n"/>
      <c r="G6" s="11" t="n"/>
      <c r="H6" s="16" t="n"/>
      <c r="I6" s="17">
        <f>IF(OR(H6="",D6=""),"",H6*IFERROR(INDEX(Scoring!$B$6:$B$8,MATCH(D6,Scoring!$A$6:$A$8,0)),0))</f>
        <v/>
      </c>
    </row>
    <row r="7" ht="17" customHeight="1">
      <c r="A7" s="14" t="inlineStr">
        <is>
          <t>AR-06</t>
        </is>
      </c>
      <c r="B7" s="14" t="inlineStr">
        <is>
          <t>Asset register</t>
        </is>
      </c>
      <c r="C7" s="14" t="inlineStr">
        <is>
          <t>NFC or RFID tag support for assets and inspection checkpoints.</t>
        </is>
      </c>
      <c r="D7" s="15" t="inlineStr">
        <is>
          <t>Could</t>
        </is>
      </c>
      <c r="E7" s="14" t="inlineStr"/>
      <c r="F7" s="11" t="n"/>
      <c r="G7" s="11" t="n"/>
      <c r="H7" s="16" t="n"/>
      <c r="I7" s="17">
        <f>IF(OR(H7="",D7=""),"",H7*IFERROR(INDEX(Scoring!$B$6:$B$8,MATCH(D7,Scoring!$A$6:$A$8,0)),0))</f>
        <v/>
      </c>
    </row>
    <row r="8" ht="30" customHeight="1">
      <c r="A8" s="14" t="inlineStr">
        <is>
          <t>AR-07</t>
        </is>
      </c>
      <c r="B8" s="14" t="inlineStr">
        <is>
          <t>Asset register</t>
        </is>
      </c>
      <c r="C8" s="14" t="inlineStr">
        <is>
          <t>Condition and criticality ratings per asset, with a history of changes.</t>
        </is>
      </c>
      <c r="D8" s="15" t="inlineStr">
        <is>
          <t>Should</t>
        </is>
      </c>
      <c r="E8" s="14" t="inlineStr"/>
      <c r="F8" s="11" t="n"/>
      <c r="G8" s="11" t="n"/>
      <c r="H8" s="16" t="n"/>
      <c r="I8" s="17">
        <f>IF(OR(H8="",D8=""),"",H8*IFERROR(INDEX(Scoring!$B$6:$B$8,MATCH(D8,Scoring!$A$6:$A$8,0)),0))</f>
        <v/>
      </c>
    </row>
    <row r="9" ht="30" customHeight="1">
      <c r="A9" s="14" t="inlineStr">
        <is>
          <t>AR-08</t>
        </is>
      </c>
      <c r="B9" s="14" t="inlineStr">
        <is>
          <t>Asset register</t>
        </is>
      </c>
      <c r="C9" s="14" t="inlineStr">
        <is>
          <t>Warranty records with alerts before expiry, and a warning on any work order raised against an asset still under warranty.</t>
        </is>
      </c>
      <c r="D9" s="15" t="inlineStr">
        <is>
          <t>Should</t>
        </is>
      </c>
      <c r="E9" s="14" t="inlineStr"/>
      <c r="F9" s="11" t="n"/>
      <c r="G9" s="11" t="n"/>
      <c r="H9" s="16" t="n"/>
      <c r="I9" s="17">
        <f>IF(OR(H9="",D9=""),"",H9*IFERROR(INDEX(Scoring!$B$6:$B$8,MATCH(D9,Scoring!$A$6:$A$8,0)),0))</f>
        <v/>
      </c>
    </row>
    <row r="10" ht="30" customHeight="1">
      <c r="A10" s="14" t="inlineStr">
        <is>
          <t>AR-09</t>
        </is>
      </c>
      <c r="B10" s="14" t="inlineStr">
        <is>
          <t>Asset register</t>
        </is>
      </c>
      <c r="C10" s="14" t="inlineStr">
        <is>
          <t>Full history per asset: reactive work, PPM, costs, downtime, readings and attached documents.</t>
        </is>
      </c>
      <c r="D10" s="15" t="inlineStr">
        <is>
          <t>Must</t>
        </is>
      </c>
      <c r="E10" s="14" t="inlineStr"/>
      <c r="F10" s="11" t="n"/>
      <c r="G10" s="11" t="n"/>
      <c r="H10" s="16" t="n"/>
      <c r="I10" s="17">
        <f>IF(OR(H10="",D10=""),"",H10*IFERROR(INDEX(Scoring!$B$6:$B$8,MATCH(D10,Scoring!$A$6:$A$8,0)),0))</f>
        <v/>
      </c>
    </row>
    <row r="11" ht="30" customHeight="1">
      <c r="A11" s="14" t="inlineStr">
        <is>
          <t>AR-10</t>
        </is>
      </c>
      <c r="B11" s="14" t="inlineStr">
        <is>
          <t>Asset register</t>
        </is>
      </c>
      <c r="C11" s="14" t="inlineStr">
        <is>
          <t>Meter readings (run hours, energy, water, pressure) with thresholds that raise a work order automatically.</t>
        </is>
      </c>
      <c r="D11" s="15" t="inlineStr">
        <is>
          <t>Should</t>
        </is>
      </c>
      <c r="E11" s="14" t="inlineStr"/>
      <c r="F11" s="11" t="n"/>
      <c r="G11" s="11" t="n"/>
      <c r="H11" s="16" t="n"/>
      <c r="I11" s="17">
        <f>IF(OR(H11="",D11=""),"",H11*IFERROR(INDEX(Scoring!$B$6:$B$8,MATCH(D11,Scoring!$A$6:$A$8,0)),0))</f>
        <v/>
      </c>
    </row>
    <row r="12" ht="30" customHeight="1">
      <c r="A12" s="14" t="inlineStr">
        <is>
          <t>AR-11</t>
        </is>
      </c>
      <c r="B12" s="14" t="inlineStr">
        <is>
          <t>Asset register</t>
        </is>
      </c>
      <c r="C12" s="14" t="inlineStr">
        <is>
          <t>Bulk import and update of locations and assets from Excel, with validation and an error report before anything is committed.</t>
        </is>
      </c>
      <c r="D12" s="15" t="inlineStr">
        <is>
          <t>Must</t>
        </is>
      </c>
      <c r="E12" s="14" t="inlineStr">
        <is>
          <t>Explain how duplicates, missing parent records and invalid values are handled.</t>
        </is>
      </c>
      <c r="F12" s="11" t="n"/>
      <c r="G12" s="11" t="n"/>
      <c r="H12" s="16" t="n"/>
      <c r="I12" s="17">
        <f>IF(OR(H12="",D12=""),"",H12*IFERROR(INDEX(Scoring!$B$6:$B$8,MATCH(D12,Scoring!$A$6:$A$8,0)),0))</f>
        <v/>
      </c>
    </row>
    <row r="13" ht="30" customHeight="1">
      <c r="A13" s="14" t="inlineStr">
        <is>
          <t>AR-12</t>
        </is>
      </c>
      <c r="B13" s="14" t="inlineStr">
        <is>
          <t>Asset register</t>
        </is>
      </c>
      <c r="C13" s="14" t="inlineStr">
        <is>
          <t>Lifecycle data (expected life, replacement cost, remaining life) and a capital replacement forecast by year.</t>
        </is>
      </c>
      <c r="D13" s="15" t="inlineStr">
        <is>
          <t>Should</t>
        </is>
      </c>
      <c r="E13" s="14" t="inlineStr"/>
      <c r="F13" s="11" t="n"/>
      <c r="G13" s="11" t="n"/>
      <c r="H13" s="16" t="n"/>
      <c r="I13" s="17">
        <f>IF(OR(H13="",D13=""),"",H13*IFERROR(INDEX(Scoring!$B$6:$B$8,MATCH(D13,Scoring!$A$6:$A$8,0)),0))</f>
        <v/>
      </c>
    </row>
    <row r="14" ht="30" customHeight="1">
      <c r="A14" s="14" t="inlineStr">
        <is>
          <t>AR-13</t>
        </is>
      </c>
      <c r="B14" s="14" t="inlineStr">
        <is>
          <t>Asset register</t>
        </is>
      </c>
      <c r="C14" s="14" t="inlineStr">
        <is>
          <t>Documents, drawings and certificates attached to assets and locations, with version control.</t>
        </is>
      </c>
      <c r="D14" s="15" t="inlineStr">
        <is>
          <t>Should</t>
        </is>
      </c>
      <c r="E14" s="14" t="inlineStr">
        <is>
          <t>State the file types and size limits supported.</t>
        </is>
      </c>
      <c r="F14" s="11" t="n"/>
      <c r="G14" s="11" t="n"/>
      <c r="H14" s="16" t="n"/>
      <c r="I14" s="17">
        <f>IF(OR(H14="",D14=""),"",H14*IFERROR(INDEX(Scoring!$B$6:$B$8,MATCH(D14,Scoring!$A$6:$A$8,0)),0))</f>
        <v/>
      </c>
    </row>
    <row r="15" ht="30" customHeight="1">
      <c r="A15" s="14" t="inlineStr">
        <is>
          <t>AR-14</t>
        </is>
      </c>
      <c r="B15" s="14" t="inlineStr">
        <is>
          <t>Asset register</t>
        </is>
      </c>
      <c r="C15" s="14" t="inlineStr">
        <is>
          <t>Asset moves, replacements and disposals recorded with an audit trail.</t>
        </is>
      </c>
      <c r="D15" s="15" t="inlineStr">
        <is>
          <t>Should</t>
        </is>
      </c>
      <c r="E15" s="14" t="inlineStr"/>
      <c r="F15" s="11" t="n"/>
      <c r="G15" s="11" t="n"/>
      <c r="H15" s="16" t="n"/>
      <c r="I15" s="17">
        <f>IF(OR(H15="",D15=""),"",H15*IFERROR(INDEX(Scoring!$B$6:$B$8,MATCH(D15,Scoring!$A$6:$A$8,0)),0))</f>
        <v/>
      </c>
    </row>
    <row r="16" ht="43" customHeight="1">
      <c r="A16" s="10" t="inlineStr">
        <is>
          <t>WO-01</t>
        </is>
      </c>
      <c r="B16" s="10" t="inlineStr">
        <is>
          <t>Work orders and helpdesk</t>
        </is>
      </c>
      <c r="C16" s="10" t="inlineStr">
        <is>
          <t>Requests logged through the web portal, mobile app, email and helpdesk phone calls all create the same type of record with a unique reference.</t>
        </is>
      </c>
      <c r="D16" s="18" t="inlineStr">
        <is>
          <t>Must</t>
        </is>
      </c>
      <c r="E16" s="10" t="inlineStr"/>
      <c r="F16" s="11" t="n"/>
      <c r="G16" s="11" t="n"/>
      <c r="H16" s="16" t="n"/>
      <c r="I16" s="19">
        <f>IF(OR(H16="",D16=""),"",H16*IFERROR(INDEX(Scoring!$B$6:$B$8,MATCH(D16,Scoring!$A$6:$A$8,0)),0))</f>
        <v/>
      </c>
    </row>
    <row r="17" ht="30" customHeight="1">
      <c r="A17" s="10" t="inlineStr">
        <is>
          <t>WO-02</t>
        </is>
      </c>
      <c r="B17" s="10" t="inlineStr">
        <is>
          <t>Work orders and helpdesk</t>
        </is>
      </c>
      <c r="C17" s="10" t="inlineStr">
        <is>
          <t>Configurable request categories, problem codes and priority levels.</t>
        </is>
      </c>
      <c r="D17" s="18" t="inlineStr">
        <is>
          <t>Must</t>
        </is>
      </c>
      <c r="E17" s="10" t="inlineStr"/>
      <c r="F17" s="11" t="n"/>
      <c r="G17" s="11" t="n"/>
      <c r="H17" s="16" t="n"/>
      <c r="I17" s="19">
        <f>IF(OR(H17="",D17=""),"",H17*IFERROR(INDEX(Scoring!$B$6:$B$8,MATCH(D17,Scoring!$A$6:$A$8,0)),0))</f>
        <v/>
      </c>
    </row>
    <row r="18" ht="30" customHeight="1">
      <c r="A18" s="10" t="inlineStr">
        <is>
          <t>WO-03</t>
        </is>
      </c>
      <c r="B18" s="10" t="inlineStr">
        <is>
          <t>Work orders and helpdesk</t>
        </is>
      </c>
      <c r="C18" s="10" t="inlineStr">
        <is>
          <t>Automatic assignment by trade, location, shift, skill and workload, with manual override by the helpdesk or a supervisor.</t>
        </is>
      </c>
      <c r="D18" s="18" t="inlineStr">
        <is>
          <t>Should</t>
        </is>
      </c>
      <c r="E18" s="10" t="inlineStr"/>
      <c r="F18" s="11" t="n"/>
      <c r="G18" s="11" t="n"/>
      <c r="H18" s="16" t="n"/>
      <c r="I18" s="19">
        <f>IF(OR(H18="",D18=""),"",H18*IFERROR(INDEX(Scoring!$B$6:$B$8,MATCH(D18,Scoring!$A$6:$A$8,0)),0))</f>
        <v/>
      </c>
    </row>
    <row r="19" ht="56" customHeight="1">
      <c r="A19" s="10" t="inlineStr">
        <is>
          <t>WO-04</t>
        </is>
      </c>
      <c r="B19" s="10" t="inlineStr">
        <is>
          <t>Work orders and helpdesk</t>
        </is>
      </c>
      <c r="C19" s="10" t="inlineStr">
        <is>
          <t>Response and resolution timers per priority, measured against working calendars that include each country's weekend, public holidays and Ramadan working hours.</t>
        </is>
      </c>
      <c r="D19" s="18" t="inlineStr">
        <is>
          <t>Must</t>
        </is>
      </c>
      <c r="E19" s="10" t="inlineStr">
        <is>
          <t>GCC requirement. Weekends differ by country: most UAE organisations work Monday to Friday, while the Saudi weekend is Friday and Saturday. Show how calendars are set up.</t>
        </is>
      </c>
      <c r="F19" s="11" t="n"/>
      <c r="G19" s="11" t="n"/>
      <c r="H19" s="16" t="n"/>
      <c r="I19" s="19">
        <f>IF(OR(H19="",D19=""),"",H19*IFERROR(INDEX(Scoring!$B$6:$B$8,MATCH(D19,Scoring!$A$6:$A$8,0)),0))</f>
        <v/>
      </c>
    </row>
    <row r="20" ht="30" customHeight="1">
      <c r="A20" s="10" t="inlineStr">
        <is>
          <t>WO-05</t>
        </is>
      </c>
      <c r="B20" s="10" t="inlineStr">
        <is>
          <t>Work orders and helpdesk</t>
        </is>
      </c>
      <c r="C20" s="10" t="inlineStr">
        <is>
          <t>Escalation rules that notify named roles by email, SMS, push notification or WhatsApp when a target is at risk or breached.</t>
        </is>
      </c>
      <c r="D20" s="18" t="inlineStr">
        <is>
          <t>Should</t>
        </is>
      </c>
      <c r="E20" s="10" t="inlineStr">
        <is>
          <t>State which channels carry a per-message cost.</t>
        </is>
      </c>
      <c r="F20" s="11" t="n"/>
      <c r="G20" s="11" t="n"/>
      <c r="H20" s="16" t="n"/>
      <c r="I20" s="19">
        <f>IF(OR(H20="",D20=""),"",H20*IFERROR(INDEX(Scoring!$B$6:$B$8,MATCH(D20,Scoring!$A$6:$A$8,0)),0))</f>
        <v/>
      </c>
    </row>
    <row r="21" ht="30" customHeight="1">
      <c r="A21" s="10" t="inlineStr">
        <is>
          <t>WO-06</t>
        </is>
      </c>
      <c r="B21" s="10" t="inlineStr">
        <is>
          <t>Work orders and helpdesk</t>
        </is>
      </c>
      <c r="C21" s="10" t="inlineStr">
        <is>
          <t>Configurable statuses and workflow, including on-hold reasons that pause the SLA clock only where the contract allows it.</t>
        </is>
      </c>
      <c r="D21" s="18" t="inlineStr">
        <is>
          <t>Must</t>
        </is>
      </c>
      <c r="E21" s="10" t="inlineStr">
        <is>
          <t>Show who can pause the clock and how each pause is audited.</t>
        </is>
      </c>
      <c r="F21" s="11" t="n"/>
      <c r="G21" s="11" t="n"/>
      <c r="H21" s="16" t="n"/>
      <c r="I21" s="19">
        <f>IF(OR(H21="",D21=""),"",H21*IFERROR(INDEX(Scoring!$B$6:$B$8,MATCH(D21,Scoring!$A$6:$A$8,0)),0))</f>
        <v/>
      </c>
    </row>
    <row r="22" ht="30" customHeight="1">
      <c r="A22" s="10" t="inlineStr">
        <is>
          <t>WO-07</t>
        </is>
      </c>
      <c r="B22" s="10" t="inlineStr">
        <is>
          <t>Work orders and helpdesk</t>
        </is>
      </c>
      <c r="C22" s="10" t="inlineStr">
        <is>
          <t>Duplicate detection for requests at the same location with the same problem.</t>
        </is>
      </c>
      <c r="D22" s="18" t="inlineStr">
        <is>
          <t>Should</t>
        </is>
      </c>
      <c r="E22" s="10" t="inlineStr"/>
      <c r="F22" s="11" t="n"/>
      <c r="G22" s="11" t="n"/>
      <c r="H22" s="16" t="n"/>
      <c r="I22" s="19">
        <f>IF(OR(H22="",D22=""),"",H22*IFERROR(INDEX(Scoring!$B$6:$B$8,MATCH(D22,Scoring!$A$6:$A$8,0)),0))</f>
        <v/>
      </c>
    </row>
    <row r="23" ht="30" customHeight="1">
      <c r="A23" s="10" t="inlineStr">
        <is>
          <t>WO-08</t>
        </is>
      </c>
      <c r="B23" s="10" t="inlineStr">
        <is>
          <t>Work orders and helpdesk</t>
        </is>
      </c>
      <c r="C23" s="10" t="inlineStr">
        <is>
          <t>Notifications to the requester at logging, assignment and completion, with a satisfaction rating at closure.</t>
        </is>
      </c>
      <c r="D23" s="18" t="inlineStr">
        <is>
          <t>Should</t>
        </is>
      </c>
      <c r="E23" s="10" t="inlineStr"/>
      <c r="F23" s="11" t="n"/>
      <c r="G23" s="11" t="n"/>
      <c r="H23" s="16" t="n"/>
      <c r="I23" s="19">
        <f>IF(OR(H23="",D23=""),"",H23*IFERROR(INDEX(Scoring!$B$6:$B$8,MATCH(D23,Scoring!$A$6:$A$8,0)),0))</f>
        <v/>
      </c>
    </row>
    <row r="24" ht="30" customHeight="1">
      <c r="A24" s="10" t="inlineStr">
        <is>
          <t>WO-09</t>
        </is>
      </c>
      <c r="B24" s="10" t="inlineStr">
        <is>
          <t>Work orders and helpdesk</t>
        </is>
      </c>
      <c r="C24" s="10" t="inlineStr">
        <is>
          <t>Labour hours, materials and subcontractor costs recorded against each work order.</t>
        </is>
      </c>
      <c r="D24" s="18" t="inlineStr">
        <is>
          <t>Must</t>
        </is>
      </c>
      <c r="E24" s="10" t="inlineStr"/>
      <c r="F24" s="11" t="n"/>
      <c r="G24" s="11" t="n"/>
      <c r="H24" s="16" t="n"/>
      <c r="I24" s="19">
        <f>IF(OR(H24="",D24=""),"",H24*IFERROR(INDEX(Scoring!$B$6:$B$8,MATCH(D24,Scoring!$A$6:$A$8,0)),0))</f>
        <v/>
      </c>
    </row>
    <row r="25" ht="30" customHeight="1">
      <c r="A25" s="10" t="inlineStr">
        <is>
          <t>WO-10</t>
        </is>
      </c>
      <c r="B25" s="10" t="inlineStr">
        <is>
          <t>Work orders and helpdesk</t>
        </is>
      </c>
      <c r="C25" s="10" t="inlineStr">
        <is>
          <t>Before and after photos, video and documents attached to the work order.</t>
        </is>
      </c>
      <c r="D25" s="18" t="inlineStr">
        <is>
          <t>Must</t>
        </is>
      </c>
      <c r="E25" s="10" t="inlineStr"/>
      <c r="F25" s="11" t="n"/>
      <c r="G25" s="11" t="n"/>
      <c r="H25" s="16" t="n"/>
      <c r="I25" s="19">
        <f>IF(OR(H25="",D25=""),"",H25*IFERROR(INDEX(Scoring!$B$6:$B$8,MATCH(D25,Scoring!$A$6:$A$8,0)),0))</f>
        <v/>
      </c>
    </row>
    <row r="26" ht="30" customHeight="1">
      <c r="A26" s="10" t="inlineStr">
        <is>
          <t>WO-11</t>
        </is>
      </c>
      <c r="B26" s="10" t="inlineStr">
        <is>
          <t>Work orders and helpdesk</t>
        </is>
      </c>
      <c r="C26" s="10" t="inlineStr">
        <is>
          <t>Completion sign-off by the requester or a supervisor, including a digital signature on the mobile device.</t>
        </is>
      </c>
      <c r="D26" s="18" t="inlineStr">
        <is>
          <t>Should</t>
        </is>
      </c>
      <c r="E26" s="10" t="inlineStr"/>
      <c r="F26" s="11" t="n"/>
      <c r="G26" s="11" t="n"/>
      <c r="H26" s="16" t="n"/>
      <c r="I26" s="19">
        <f>IF(OR(H26="",D26=""),"",H26*IFERROR(INDEX(Scoring!$B$6:$B$8,MATCH(D26,Scoring!$A$6:$A$8,0)),0))</f>
        <v/>
      </c>
    </row>
    <row r="27" ht="30" customHeight="1">
      <c r="A27" s="10" t="inlineStr">
        <is>
          <t>WO-12</t>
        </is>
      </c>
      <c r="B27" s="10" t="inlineStr">
        <is>
          <t>Work orders and helpdesk</t>
        </is>
      </c>
      <c r="C27" s="10" t="inlineStr">
        <is>
          <t>Quotation and approval workflow for out-of-scope or chargeable work, with approval limits by role.</t>
        </is>
      </c>
      <c r="D27" s="18" t="inlineStr">
        <is>
          <t>Must</t>
        </is>
      </c>
      <c r="E27" s="10" t="inlineStr"/>
      <c r="F27" s="11" t="n"/>
      <c r="G27" s="11" t="n"/>
      <c r="H27" s="16" t="n"/>
      <c r="I27" s="19">
        <f>IF(OR(H27="",D27=""),"",H27*IFERROR(INDEX(Scoring!$B$6:$B$8,MATCH(D27,Scoring!$A$6:$A$8,0)),0))</f>
        <v/>
      </c>
    </row>
    <row r="28" ht="30" customHeight="1">
      <c r="A28" s="10" t="inlineStr">
        <is>
          <t>WO-13</t>
        </is>
      </c>
      <c r="B28" s="10" t="inlineStr">
        <is>
          <t>Work orders and helpdesk</t>
        </is>
      </c>
      <c r="C28" s="10" t="inlineStr">
        <is>
          <t>Permit-to-work for hot work, work at height, confined spaces and electrical isolation, linked to the work order.</t>
        </is>
      </c>
      <c r="D28" s="18" t="inlineStr">
        <is>
          <t>Should</t>
        </is>
      </c>
      <c r="E28" s="10" t="inlineStr"/>
      <c r="F28" s="11" t="n"/>
      <c r="G28" s="11" t="n"/>
      <c r="H28" s="16" t="n"/>
      <c r="I28" s="19">
        <f>IF(OR(H28="",D28=""),"",H28*IFERROR(INDEX(Scoring!$B$6:$B$8,MATCH(D28,Scoring!$A$6:$A$8,0)),0))</f>
        <v/>
      </c>
    </row>
    <row r="29" ht="30" customHeight="1">
      <c r="A29" s="10" t="inlineStr">
        <is>
          <t>WO-14</t>
        </is>
      </c>
      <c r="B29" s="10" t="inlineStr">
        <is>
          <t>Work orders and helpdesk</t>
        </is>
      </c>
      <c r="C29" s="10" t="inlineStr">
        <is>
          <t>Root cause and failure codes recorded at closure, with repeat failures on the same asset flagged.</t>
        </is>
      </c>
      <c r="D29" s="18" t="inlineStr">
        <is>
          <t>Should</t>
        </is>
      </c>
      <c r="E29" s="10" t="inlineStr"/>
      <c r="F29" s="11" t="n"/>
      <c r="G29" s="11" t="n"/>
      <c r="H29" s="16" t="n"/>
      <c r="I29" s="19">
        <f>IF(OR(H29="",D29=""),"",H29*IFERROR(INDEX(Scoring!$B$6:$B$8,MATCH(D29,Scoring!$A$6:$A$8,0)),0))</f>
        <v/>
      </c>
    </row>
    <row r="30" ht="17" customHeight="1">
      <c r="A30" s="10" t="inlineStr">
        <is>
          <t>WO-15</t>
        </is>
      </c>
      <c r="B30" s="10" t="inlineStr">
        <is>
          <t>Work orders and helpdesk</t>
        </is>
      </c>
      <c r="C30" s="10" t="inlineStr">
        <is>
          <t>Bulk reassignment and status updates by supervisors.</t>
        </is>
      </c>
      <c r="D30" s="18" t="inlineStr">
        <is>
          <t>Could</t>
        </is>
      </c>
      <c r="E30" s="10" t="inlineStr"/>
      <c r="F30" s="11" t="n"/>
      <c r="G30" s="11" t="n"/>
      <c r="H30" s="16" t="n"/>
      <c r="I30" s="19">
        <f>IF(OR(H30="",D30=""),"",H30*IFERROR(INDEX(Scoring!$B$6:$B$8,MATCH(D30,Scoring!$A$6:$A$8,0)),0))</f>
        <v/>
      </c>
    </row>
    <row r="31" ht="30" customHeight="1">
      <c r="A31" s="14" t="inlineStr">
        <is>
          <t>PPM-01</t>
        </is>
      </c>
      <c r="B31" s="14" t="inlineStr">
        <is>
          <t>PPM</t>
        </is>
      </c>
      <c r="C31" s="14" t="inlineStr">
        <is>
          <t>PPM schedules by calendar frequency (weekly to multi-year) and by meter reading.</t>
        </is>
      </c>
      <c r="D31" s="15" t="inlineStr">
        <is>
          <t>Must</t>
        </is>
      </c>
      <c r="E31" s="14" t="inlineStr"/>
      <c r="F31" s="11" t="n"/>
      <c r="G31" s="11" t="n"/>
      <c r="H31" s="16" t="n"/>
      <c r="I31" s="17">
        <f>IF(OR(H31="",D31=""),"",H31*IFERROR(INDEX(Scoring!$B$6:$B$8,MATCH(D31,Scoring!$A$6:$A$8,0)),0))</f>
        <v/>
      </c>
    </row>
    <row r="32" ht="30" customHeight="1">
      <c r="A32" s="14" t="inlineStr">
        <is>
          <t>PPM-02</t>
        </is>
      </c>
      <c r="B32" s="14" t="inlineStr">
        <is>
          <t>PPM</t>
        </is>
      </c>
      <c r="C32" s="14" t="inlineStr">
        <is>
          <t>Task library of standard maintenance tasks, editable per asset class.</t>
        </is>
      </c>
      <c r="D32" s="15" t="inlineStr">
        <is>
          <t>Must</t>
        </is>
      </c>
      <c r="E32" s="14" t="inlineStr">
        <is>
          <t>State whether SFG20 content is included, available as an add-on, or not supported.</t>
        </is>
      </c>
      <c r="F32" s="11" t="n"/>
      <c r="G32" s="11" t="n"/>
      <c r="H32" s="16" t="n"/>
      <c r="I32" s="17">
        <f>IF(OR(H32="",D32=""),"",H32*IFERROR(INDEX(Scoring!$B$6:$B$8,MATCH(D32,Scoring!$A$6:$A$8,0)),0))</f>
        <v/>
      </c>
    </row>
    <row r="33" ht="30" customHeight="1">
      <c r="A33" s="14" t="inlineStr">
        <is>
          <t>PPM-03</t>
        </is>
      </c>
      <c r="B33" s="14" t="inlineStr">
        <is>
          <t>PPM</t>
        </is>
      </c>
      <c r="C33" s="14" t="inlineStr">
        <is>
          <t>Statutory tasks flagged separately from discretionary tasks, with their own compliance reporting.</t>
        </is>
      </c>
      <c r="D33" s="15" t="inlineStr">
        <is>
          <t>Must</t>
        </is>
      </c>
      <c r="E33" s="14" t="inlineStr"/>
      <c r="F33" s="11" t="n"/>
      <c r="G33" s="11" t="n"/>
      <c r="H33" s="16" t="n"/>
      <c r="I33" s="17">
        <f>IF(OR(H33="",D33=""),"",H33*IFERROR(INDEX(Scoring!$B$6:$B$8,MATCH(D33,Scoring!$A$6:$A$8,0)),0))</f>
        <v/>
      </c>
    </row>
    <row r="34" ht="30" customHeight="1">
      <c r="A34" s="14" t="inlineStr">
        <is>
          <t>PPM-04</t>
        </is>
      </c>
      <c r="B34" s="14" t="inlineStr">
        <is>
          <t>PPM</t>
        </is>
      </c>
      <c r="C34" s="14" t="inlineStr">
        <is>
          <t>Fixed and floating schedules (next visit due from the planned date or from the last completion).</t>
        </is>
      </c>
      <c r="D34" s="15" t="inlineStr">
        <is>
          <t>Should</t>
        </is>
      </c>
      <c r="E34" s="14" t="inlineStr"/>
      <c r="F34" s="11" t="n"/>
      <c r="G34" s="11" t="n"/>
      <c r="H34" s="16" t="n"/>
      <c r="I34" s="17">
        <f>IF(OR(H34="",D34=""),"",H34*IFERROR(INDEX(Scoring!$B$6:$B$8,MATCH(D34,Scoring!$A$6:$A$8,0)),0))</f>
        <v/>
      </c>
    </row>
    <row r="35" ht="30" customHeight="1">
      <c r="A35" s="14" t="inlineStr">
        <is>
          <t>PPM-05</t>
        </is>
      </c>
      <c r="B35" s="14" t="inlineStr">
        <is>
          <t>PPM</t>
        </is>
      </c>
      <c r="C35" s="14" t="inlineStr">
        <is>
          <t>Seasonal frequencies, for example more frequent filter and condenser cleaning during the summer months.</t>
        </is>
      </c>
      <c r="D35" s="15" t="inlineStr">
        <is>
          <t>Could</t>
        </is>
      </c>
      <c r="E35" s="14" t="inlineStr"/>
      <c r="F35" s="11" t="n"/>
      <c r="G35" s="11" t="n"/>
      <c r="H35" s="16" t="n"/>
      <c r="I35" s="17">
        <f>IF(OR(H35="",D35=""),"",H35*IFERROR(INDEX(Scoring!$B$6:$B$8,MATCH(D35,Scoring!$A$6:$A$8,0)),0))</f>
        <v/>
      </c>
    </row>
    <row r="36" ht="30" customHeight="1">
      <c r="A36" s="14" t="inlineStr">
        <is>
          <t>PPM-06</t>
        </is>
      </c>
      <c r="B36" s="14" t="inlineStr">
        <is>
          <t>PPM</t>
        </is>
      </c>
      <c r="C36" s="14" t="inlineStr">
        <is>
          <t>52-week planner showing workload by trade and site, with rescheduling from the planner.</t>
        </is>
      </c>
      <c r="D36" s="15" t="inlineStr">
        <is>
          <t>Should</t>
        </is>
      </c>
      <c r="E36" s="14" t="inlineStr"/>
      <c r="F36" s="11" t="n"/>
      <c r="G36" s="11" t="n"/>
      <c r="H36" s="16" t="n"/>
      <c r="I36" s="17">
        <f>IF(OR(H36="",D36=""),"",H36*IFERROR(INDEX(Scoring!$B$6:$B$8,MATCH(D36,Scoring!$A$6:$A$8,0)),0))</f>
        <v/>
      </c>
    </row>
    <row r="37" ht="30" customHeight="1">
      <c r="A37" s="14" t="inlineStr">
        <is>
          <t>PPM-07</t>
        </is>
      </c>
      <c r="B37" s="14" t="inlineStr">
        <is>
          <t>PPM</t>
        </is>
      </c>
      <c r="C37" s="14" t="inlineStr">
        <is>
          <t>Grouping of tasks into routes so that one visit covers several assets.</t>
        </is>
      </c>
      <c r="D37" s="15" t="inlineStr">
        <is>
          <t>Should</t>
        </is>
      </c>
      <c r="E37" s="14" t="inlineStr"/>
      <c r="F37" s="11" t="n"/>
      <c r="G37" s="11" t="n"/>
      <c r="H37" s="16" t="n"/>
      <c r="I37" s="17">
        <f>IF(OR(H37="",D37=""),"",H37*IFERROR(INDEX(Scoring!$B$6:$B$8,MATCH(D37,Scoring!$A$6:$A$8,0)),0))</f>
        <v/>
      </c>
    </row>
    <row r="38" ht="43" customHeight="1">
      <c r="A38" s="14" t="inlineStr">
        <is>
          <t>PPM-08</t>
        </is>
      </c>
      <c r="B38" s="14" t="inlineStr">
        <is>
          <t>PPM</t>
        </is>
      </c>
      <c r="C38" s="14" t="inlineStr">
        <is>
          <t>Checklists with mandatory readings, pass or fail items, tolerance limits, required photos and an automatic follow-up work order on failure.</t>
        </is>
      </c>
      <c r="D38" s="15" t="inlineStr">
        <is>
          <t>Must</t>
        </is>
      </c>
      <c r="E38" s="14" t="inlineStr"/>
      <c r="F38" s="11" t="n"/>
      <c r="G38" s="11" t="n"/>
      <c r="H38" s="16" t="n"/>
      <c r="I38" s="17">
        <f>IF(OR(H38="",D38=""),"",H38*IFERROR(INDEX(Scoring!$B$6:$B$8,MATCH(D38,Scoring!$A$6:$A$8,0)),0))</f>
        <v/>
      </c>
    </row>
    <row r="39" ht="30" customHeight="1">
      <c r="A39" s="14" t="inlineStr">
        <is>
          <t>PPM-09</t>
        </is>
      </c>
      <c r="B39" s="14" t="inlineStr">
        <is>
          <t>PPM</t>
        </is>
      </c>
      <c r="C39" s="14" t="inlineStr">
        <is>
          <t>PPM compliance reporting: planned against completed, on time, late and missed, by site, trade and contractor.</t>
        </is>
      </c>
      <c r="D39" s="15" t="inlineStr">
        <is>
          <t>Must</t>
        </is>
      </c>
      <c r="E39" s="14" t="inlineStr"/>
      <c r="F39" s="11" t="n"/>
      <c r="G39" s="11" t="n"/>
      <c r="H39" s="16" t="n"/>
      <c r="I39" s="17">
        <f>IF(OR(H39="",D39=""),"",H39*IFERROR(INDEX(Scoring!$B$6:$B$8,MATCH(D39,Scoring!$A$6:$A$8,0)),0))</f>
        <v/>
      </c>
    </row>
    <row r="40" ht="43" customHeight="1">
      <c r="A40" s="14" t="inlineStr">
        <is>
          <t>PPM-10</t>
        </is>
      </c>
      <c r="B40" s="14" t="inlineStr">
        <is>
          <t>PPM</t>
        </is>
      </c>
      <c r="C40" s="14" t="inlineStr">
        <is>
          <t>Work orders generated in advance with a configurable lead time, and missed or deferred visits recorded with a reason and an approval.</t>
        </is>
      </c>
      <c r="D40" s="15" t="inlineStr">
        <is>
          <t>Should</t>
        </is>
      </c>
      <c r="E40" s="14" t="inlineStr"/>
      <c r="F40" s="11" t="n"/>
      <c r="G40" s="11" t="n"/>
      <c r="H40" s="16" t="n"/>
      <c r="I40" s="17">
        <f>IF(OR(H40="",D40=""),"",H40*IFERROR(INDEX(Scoring!$B$6:$B$8,MATCH(D40,Scoring!$A$6:$A$8,0)),0))</f>
        <v/>
      </c>
    </row>
    <row r="41" ht="30" customHeight="1">
      <c r="A41" s="14" t="inlineStr">
        <is>
          <t>PPM-11</t>
        </is>
      </c>
      <c r="B41" s="14" t="inlineStr">
        <is>
          <t>PPM</t>
        </is>
      </c>
      <c r="C41" s="14" t="inlineStr">
        <is>
          <t>Copying a PPM programme from one building to another with similar assets.</t>
        </is>
      </c>
      <c r="D41" s="15" t="inlineStr">
        <is>
          <t>Could</t>
        </is>
      </c>
      <c r="E41" s="14" t="inlineStr"/>
      <c r="F41" s="11" t="n"/>
      <c r="G41" s="11" t="n"/>
      <c r="H41" s="16" t="n"/>
      <c r="I41" s="17">
        <f>IF(OR(H41="",D41=""),"",H41*IFERROR(INDEX(Scoring!$B$6:$B$8,MATCH(D41,Scoring!$A$6:$A$8,0)),0))</f>
        <v/>
      </c>
    </row>
    <row r="42" ht="30" customHeight="1">
      <c r="A42" s="10" t="inlineStr">
        <is>
          <t>INS-01</t>
        </is>
      </c>
      <c r="B42" s="10" t="inlineStr">
        <is>
          <t>Inspections and compliance</t>
        </is>
      </c>
      <c r="C42" s="10" t="inlineStr">
        <is>
          <t>Configurable inspection and audit templates with scoring, weighting and conditional questions.</t>
        </is>
      </c>
      <c r="D42" s="18" t="inlineStr">
        <is>
          <t>Must</t>
        </is>
      </c>
      <c r="E42" s="10" t="inlineStr"/>
      <c r="F42" s="11" t="n"/>
      <c r="G42" s="11" t="n"/>
      <c r="H42" s="16" t="n"/>
      <c r="I42" s="19">
        <f>IF(OR(H42="",D42=""),"",H42*IFERROR(INDEX(Scoring!$B$6:$B$8,MATCH(D42,Scoring!$A$6:$A$8,0)),0))</f>
        <v/>
      </c>
    </row>
    <row r="43" ht="30" customHeight="1">
      <c r="A43" s="10" t="inlineStr">
        <is>
          <t>INS-02</t>
        </is>
      </c>
      <c r="B43" s="10" t="inlineStr">
        <is>
          <t>Inspections and compliance</t>
        </is>
      </c>
      <c r="C43" s="10" t="inlineStr">
        <is>
          <t>Evidence recorded against every inspection item: time, user, GPS location, photos and signature.</t>
        </is>
      </c>
      <c r="D43" s="18" t="inlineStr">
        <is>
          <t>Must</t>
        </is>
      </c>
      <c r="E43" s="10" t="inlineStr"/>
      <c r="F43" s="11" t="n"/>
      <c r="G43" s="11" t="n"/>
      <c r="H43" s="16" t="n"/>
      <c r="I43" s="19">
        <f>IF(OR(H43="",D43=""),"",H43*IFERROR(INDEX(Scoring!$B$6:$B$8,MATCH(D43,Scoring!$A$6:$A$8,0)),0))</f>
        <v/>
      </c>
    </row>
    <row r="44" ht="30" customHeight="1">
      <c r="A44" s="10" t="inlineStr">
        <is>
          <t>INS-03</t>
        </is>
      </c>
      <c r="B44" s="10" t="inlineStr">
        <is>
          <t>Inspections and compliance</t>
        </is>
      </c>
      <c r="C44" s="10" t="inlineStr">
        <is>
          <t>Failed items and non-conformances raise corrective work orders automatically and are tracked to closure.</t>
        </is>
      </c>
      <c r="D44" s="18" t="inlineStr">
        <is>
          <t>Must</t>
        </is>
      </c>
      <c r="E44" s="10" t="inlineStr"/>
      <c r="F44" s="11" t="n"/>
      <c r="G44" s="11" t="n"/>
      <c r="H44" s="16" t="n"/>
      <c r="I44" s="19">
        <f>IF(OR(H44="",D44=""),"",H44*IFERROR(INDEX(Scoring!$B$6:$B$8,MATCH(D44,Scoring!$A$6:$A$8,0)),0))</f>
        <v/>
      </c>
    </row>
    <row r="45" ht="56" customHeight="1">
      <c r="A45" s="10" t="inlineStr">
        <is>
          <t>INS-04</t>
        </is>
      </c>
      <c r="B45" s="10" t="inlineStr">
        <is>
          <t>Inspections and compliance</t>
        </is>
      </c>
      <c r="C45" s="10" t="inlineStr">
        <is>
          <t>Register of statutory obligations per building, such as fire and life safety systems, lifts, water tanks, swimming pools, cooling towers and pressure vessels, with due dates and responsible parties.</t>
        </is>
      </c>
      <c r="D45" s="18" t="inlineStr">
        <is>
          <t>Must</t>
        </is>
      </c>
      <c r="E45" s="10" t="inlineStr"/>
      <c r="F45" s="11" t="n"/>
      <c r="G45" s="11" t="n"/>
      <c r="H45" s="16" t="n"/>
      <c r="I45" s="19">
        <f>IF(OR(H45="",D45=""),"",H45*IFERROR(INDEX(Scoring!$B$6:$B$8,MATCH(D45,Scoring!$A$6:$A$8,0)),0))</f>
        <v/>
      </c>
    </row>
    <row r="46" ht="43" customHeight="1">
      <c r="A46" s="10" t="inlineStr">
        <is>
          <t>INS-05</t>
        </is>
      </c>
      <c r="B46" s="10" t="inlineStr">
        <is>
          <t>Inspections and compliance</t>
        </is>
      </c>
      <c r="C46" s="10" t="inlineStr">
        <is>
          <t>Civil Defence evidence for fire and life safety systems: maintenance records by an approved contractor, certificates stored against each system, and expiry alerts.</t>
        </is>
      </c>
      <c r="D46" s="18" t="inlineStr">
        <is>
          <t>Must</t>
        </is>
      </c>
      <c r="E46" s="10" t="inlineStr">
        <is>
          <t>GCC requirement. Describe how your records support Civil Defence inspections in each emirate or country where the client operates.</t>
        </is>
      </c>
      <c r="F46" s="11" t="n"/>
      <c r="G46" s="11" t="n"/>
      <c r="H46" s="16" t="n"/>
      <c r="I46" s="19">
        <f>IF(OR(H46="",D46=""),"",H46*IFERROR(INDEX(Scoring!$B$6:$B$8,MATCH(D46,Scoring!$A$6:$A$8,0)),0))</f>
        <v/>
      </c>
    </row>
    <row r="47" ht="43" customHeight="1">
      <c r="A47" s="10" t="inlineStr">
        <is>
          <t>INS-06</t>
        </is>
      </c>
      <c r="B47" s="10" t="inlineStr">
        <is>
          <t>Inspections and compliance</t>
        </is>
      </c>
      <c r="C47" s="10" t="inlineStr">
        <is>
          <t>Records for Dubai Municipality and other municipality requirements, such as water tank cleaning, pest control, swimming pool water quality and Legionella control.</t>
        </is>
      </c>
      <c r="D47" s="18" t="inlineStr">
        <is>
          <t>Should</t>
        </is>
      </c>
      <c r="E47" s="10" t="inlineStr">
        <is>
          <t>GCC requirement. Treat as Must for buildings in Dubai, and adjust the list to the authorities that inspect your buildings.</t>
        </is>
      </c>
      <c r="F47" s="11" t="n"/>
      <c r="G47" s="11" t="n"/>
      <c r="H47" s="16" t="n"/>
      <c r="I47" s="19">
        <f>IF(OR(H47="",D47=""),"",H47*IFERROR(INDEX(Scoring!$B$6:$B$8,MATCH(D47,Scoring!$A$6:$A$8,0)),0))</f>
        <v/>
      </c>
    </row>
    <row r="48" ht="43" customHeight="1">
      <c r="A48" s="10" t="inlineStr">
        <is>
          <t>INS-07</t>
        </is>
      </c>
      <c r="B48" s="10" t="inlineStr">
        <is>
          <t>Inspections and compliance</t>
        </is>
      </c>
      <c r="C48" s="10" t="inlineStr">
        <is>
          <t>Register of certificates and permits (contractor approvals, trade licences, equipment certification, insurance) with expiry alerts.</t>
        </is>
      </c>
      <c r="D48" s="18" t="inlineStr">
        <is>
          <t>Should</t>
        </is>
      </c>
      <c r="E48" s="10" t="inlineStr"/>
      <c r="F48" s="11" t="n"/>
      <c r="G48" s="11" t="n"/>
      <c r="H48" s="16" t="n"/>
      <c r="I48" s="19">
        <f>IF(OR(H48="",D48=""),"",H48*IFERROR(INDEX(Scoring!$B$6:$B$8,MATCH(D48,Scoring!$A$6:$A$8,0)),0))</f>
        <v/>
      </c>
    </row>
    <row r="49" ht="30" customHeight="1">
      <c r="A49" s="10" t="inlineStr">
        <is>
          <t>INS-08</t>
        </is>
      </c>
      <c r="B49" s="10" t="inlineStr">
        <is>
          <t>Inspections and compliance</t>
        </is>
      </c>
      <c r="C49" s="10" t="inlineStr">
        <is>
          <t>Compliance dashboard showing overdue and upcoming statutory items by building.</t>
        </is>
      </c>
      <c r="D49" s="18" t="inlineStr">
        <is>
          <t>Should</t>
        </is>
      </c>
      <c r="E49" s="10" t="inlineStr"/>
      <c r="F49" s="11" t="n"/>
      <c r="G49" s="11" t="n"/>
      <c r="H49" s="16" t="n"/>
      <c r="I49" s="19">
        <f>IF(OR(H49="",D49=""),"",H49*IFERROR(INDEX(Scoring!$B$6:$B$8,MATCH(D49,Scoring!$A$6:$A$8,0)),0))</f>
        <v/>
      </c>
    </row>
    <row r="50" ht="30" customHeight="1">
      <c r="A50" s="10" t="inlineStr">
        <is>
          <t>INS-09</t>
        </is>
      </c>
      <c r="B50" s="10" t="inlineStr">
        <is>
          <t>Inspections and compliance</t>
        </is>
      </c>
      <c r="C50" s="10" t="inlineStr">
        <is>
          <t>Evidence pack export for a chosen system, building and date range, ready to hand to an inspector, insurer or auditor.</t>
        </is>
      </c>
      <c r="D50" s="18" t="inlineStr">
        <is>
          <t>Must</t>
        </is>
      </c>
      <c r="E50" s="10" t="inlineStr">
        <is>
          <t>Produce a sample evidence pack during the demo.</t>
        </is>
      </c>
      <c r="F50" s="11" t="n"/>
      <c r="G50" s="11" t="n"/>
      <c r="H50" s="16" t="n"/>
      <c r="I50" s="19">
        <f>IF(OR(H50="",D50=""),"",H50*IFERROR(INDEX(Scoring!$B$6:$B$8,MATCH(D50,Scoring!$A$6:$A$8,0)),0))</f>
        <v/>
      </c>
    </row>
    <row r="51" ht="30" customHeight="1">
      <c r="A51" s="10" t="inlineStr">
        <is>
          <t>INS-10</t>
        </is>
      </c>
      <c r="B51" s="10" t="inlineStr">
        <is>
          <t>Inspections and compliance</t>
        </is>
      </c>
      <c r="C51" s="10" t="inlineStr">
        <is>
          <t>Health and safety incident and near-miss reporting with an investigation workflow.</t>
        </is>
      </c>
      <c r="D51" s="18" t="inlineStr">
        <is>
          <t>Should</t>
        </is>
      </c>
      <c r="E51" s="10" t="inlineStr"/>
      <c r="F51" s="11" t="n"/>
      <c r="G51" s="11" t="n"/>
      <c r="H51" s="16" t="n"/>
      <c r="I51" s="19">
        <f>IF(OR(H51="",D51=""),"",H51*IFERROR(INDEX(Scoring!$B$6:$B$8,MATCH(D51,Scoring!$A$6:$A$8,0)),0))</f>
        <v/>
      </c>
    </row>
    <row r="52" ht="30" customHeight="1">
      <c r="A52" s="10" t="inlineStr">
        <is>
          <t>INS-11</t>
        </is>
      </c>
      <c r="B52" s="10" t="inlineStr">
        <is>
          <t>Inspections and compliance</t>
        </is>
      </c>
      <c r="C52" s="10" t="inlineStr">
        <is>
          <t>Soft services audits (cleaning, security, landscaping, pest control) with scores that feed contractor KPIs.</t>
        </is>
      </c>
      <c r="D52" s="18" t="inlineStr">
        <is>
          <t>Should</t>
        </is>
      </c>
      <c r="E52" s="10" t="inlineStr"/>
      <c r="F52" s="11" t="n"/>
      <c r="G52" s="11" t="n"/>
      <c r="H52" s="16" t="n"/>
      <c r="I52" s="19">
        <f>IF(OR(H52="",D52=""),"",H52*IFERROR(INDEX(Scoring!$B$6:$B$8,MATCH(D52,Scoring!$A$6:$A$8,0)),0))</f>
        <v/>
      </c>
    </row>
    <row r="53" ht="30" customHeight="1">
      <c r="A53" s="10" t="inlineStr">
        <is>
          <t>INS-12</t>
        </is>
      </c>
      <c r="B53" s="10" t="inlineStr">
        <is>
          <t>Inspections and compliance</t>
        </is>
      </c>
      <c r="C53" s="10" t="inlineStr">
        <is>
          <t>Templates for sector regulators where relevant, such as healthcare authority audits (DHA, DOH, MOHAP) or food safety.</t>
        </is>
      </c>
      <c r="D53" s="18" t="inlineStr">
        <is>
          <t>Could</t>
        </is>
      </c>
      <c r="E53" s="10" t="inlineStr">
        <is>
          <t>GCC requirement. Delete if not relevant to your sector.</t>
        </is>
      </c>
      <c r="F53" s="11" t="n"/>
      <c r="G53" s="11" t="n"/>
      <c r="H53" s="16" t="n"/>
      <c r="I53" s="19">
        <f>IF(OR(H53="",D53=""),"",H53*IFERROR(INDEX(Scoring!$B$6:$B$8,MATCH(D53,Scoring!$A$6:$A$8,0)),0))</f>
        <v/>
      </c>
    </row>
    <row r="54" ht="30" customHeight="1">
      <c r="A54" s="14" t="inlineStr">
        <is>
          <t>CON-01</t>
        </is>
      </c>
      <c r="B54" s="14" t="inlineStr">
        <is>
          <t>Contractors and SLAs</t>
        </is>
      </c>
      <c r="C54" s="14" t="inlineStr">
        <is>
          <t>Register of contractors and subcontractors with trades, coverage areas, contacts, licences and insurance expiry.</t>
        </is>
      </c>
      <c r="D54" s="15" t="inlineStr">
        <is>
          <t>Must</t>
        </is>
      </c>
      <c r="E54" s="14" t="inlineStr"/>
      <c r="F54" s="11" t="n"/>
      <c r="G54" s="11" t="n"/>
      <c r="H54" s="16" t="n"/>
      <c r="I54" s="17">
        <f>IF(OR(H54="",D54=""),"",H54*IFERROR(INDEX(Scoring!$B$6:$B$8,MATCH(D54,Scoring!$A$6:$A$8,0)),0))</f>
        <v/>
      </c>
    </row>
    <row r="55" ht="30" customHeight="1">
      <c r="A55" s="14" t="inlineStr">
        <is>
          <t>CON-02</t>
        </is>
      </c>
      <c r="B55" s="14" t="inlineStr">
        <is>
          <t>Contractors and SLAs</t>
        </is>
      </c>
      <c r="C55" s="14" t="inlineStr">
        <is>
          <t>SLA targets per contract: response and resolution times by priority, category and location.</t>
        </is>
      </c>
      <c r="D55" s="15" t="inlineStr">
        <is>
          <t>Must</t>
        </is>
      </c>
      <c r="E55" s="14" t="inlineStr"/>
      <c r="F55" s="11" t="n"/>
      <c r="G55" s="11" t="n"/>
      <c r="H55" s="16" t="n"/>
      <c r="I55" s="17">
        <f>IF(OR(H55="",D55=""),"",H55*IFERROR(INDEX(Scoring!$B$6:$B$8,MATCH(D55,Scoring!$A$6:$A$8,0)),0))</f>
        <v/>
      </c>
    </row>
    <row r="56" ht="30" customHeight="1">
      <c r="A56" s="14" t="inlineStr">
        <is>
          <t>CON-03</t>
        </is>
      </c>
      <c r="B56" s="14" t="inlineStr">
        <is>
          <t>Contractors and SLAs</t>
        </is>
      </c>
      <c r="C56" s="14" t="inlineStr">
        <is>
          <t>KPIs with targets, weightings and scoring rules taken from the contract.</t>
        </is>
      </c>
      <c r="D56" s="15" t="inlineStr">
        <is>
          <t>Must</t>
        </is>
      </c>
      <c r="E56" s="14" t="inlineStr"/>
      <c r="F56" s="11" t="n"/>
      <c r="G56" s="11" t="n"/>
      <c r="H56" s="16" t="n"/>
      <c r="I56" s="17">
        <f>IF(OR(H56="",D56=""),"",H56*IFERROR(INDEX(Scoring!$B$6:$B$8,MATCH(D56,Scoring!$A$6:$A$8,0)),0))</f>
        <v/>
      </c>
    </row>
    <row r="57" ht="30" customHeight="1">
      <c r="A57" s="14" t="inlineStr">
        <is>
          <t>CON-04</t>
        </is>
      </c>
      <c r="B57" s="14" t="inlineStr">
        <is>
          <t>Contractors and SLAs</t>
        </is>
      </c>
      <c r="C57" s="14" t="inlineStr">
        <is>
          <t>Penalty and deduction calculation from KPI results, with a waiver and dispute workflow and a full audit trail.</t>
        </is>
      </c>
      <c r="D57" s="15" t="inlineStr">
        <is>
          <t>Must</t>
        </is>
      </c>
      <c r="E57" s="14" t="inlineStr">
        <is>
          <t>Show a monthly penalty calculation in the demo, including one disputed item.</t>
        </is>
      </c>
      <c r="F57" s="11" t="n"/>
      <c r="G57" s="11" t="n"/>
      <c r="H57" s="16" t="n"/>
      <c r="I57" s="17">
        <f>IF(OR(H57="",D57=""),"",H57*IFERROR(INDEX(Scoring!$B$6:$B$8,MATCH(D57,Scoring!$A$6:$A$8,0)),0))</f>
        <v/>
      </c>
    </row>
    <row r="58" ht="30" customHeight="1">
      <c r="A58" s="14" t="inlineStr">
        <is>
          <t>CON-05</t>
        </is>
      </c>
      <c r="B58" s="14" t="inlineStr">
        <is>
          <t>Contractors and SLAs</t>
        </is>
      </c>
      <c r="C58" s="14" t="inlineStr">
        <is>
          <t>Contractor access limited to their own work orders, through a portal or the mobile app.</t>
        </is>
      </c>
      <c r="D58" s="15" t="inlineStr">
        <is>
          <t>Must</t>
        </is>
      </c>
      <c r="E58" s="14" t="inlineStr"/>
      <c r="F58" s="11" t="n"/>
      <c r="G58" s="11" t="n"/>
      <c r="H58" s="16" t="n"/>
      <c r="I58" s="17">
        <f>IF(OR(H58="",D58=""),"",H58*IFERROR(INDEX(Scoring!$B$6:$B$8,MATCH(D58,Scoring!$A$6:$A$8,0)),0))</f>
        <v/>
      </c>
    </row>
    <row r="59" ht="30" customHeight="1">
      <c r="A59" s="14" t="inlineStr">
        <is>
          <t>CON-06</t>
        </is>
      </c>
      <c r="B59" s="14" t="inlineStr">
        <is>
          <t>Contractors and SLAs</t>
        </is>
      </c>
      <c r="C59" s="14" t="inlineStr">
        <is>
          <t>Monthly performance report per contractor, generated from system data without manual editing.</t>
        </is>
      </c>
      <c r="D59" s="15" t="inlineStr">
        <is>
          <t>Must</t>
        </is>
      </c>
      <c r="E59" s="14" t="inlineStr"/>
      <c r="F59" s="11" t="n"/>
      <c r="G59" s="11" t="n"/>
      <c r="H59" s="16" t="n"/>
      <c r="I59" s="17">
        <f>IF(OR(H59="",D59=""),"",H59*IFERROR(INDEX(Scoring!$B$6:$B$8,MATCH(D59,Scoring!$A$6:$A$8,0)),0))</f>
        <v/>
      </c>
    </row>
    <row r="60" ht="43" customHeight="1">
      <c r="A60" s="14" t="inlineStr">
        <is>
          <t>CON-07</t>
        </is>
      </c>
      <c r="B60" s="14" t="inlineStr">
        <is>
          <t>Contractors and SLAs</t>
        </is>
      </c>
      <c r="C60" s="14" t="inlineStr">
        <is>
          <t>Owner visibility of all work orders, SLA results and evidence, even when the FM provider operates the system.</t>
        </is>
      </c>
      <c r="D60" s="15" t="inlineStr">
        <is>
          <t>Should</t>
        </is>
      </c>
      <c r="E60" s="14" t="inlineStr">
        <is>
          <t>Important for owners who may change FM provider. State who owns the data and the configuration.</t>
        </is>
      </c>
      <c r="F60" s="11" t="n"/>
      <c r="G60" s="11" t="n"/>
      <c r="H60" s="16" t="n"/>
      <c r="I60" s="17">
        <f>IF(OR(H60="",D60=""),"",H60*IFERROR(INDEX(Scoring!$B$6:$B$8,MATCH(D60,Scoring!$A$6:$A$8,0)),0))</f>
        <v/>
      </c>
    </row>
    <row r="61" ht="30" customHeight="1">
      <c r="A61" s="14" t="inlineStr">
        <is>
          <t>CON-08</t>
        </is>
      </c>
      <c r="B61" s="14" t="inlineStr">
        <is>
          <t>Contractors and SLAs</t>
        </is>
      </c>
      <c r="C61" s="14" t="inlineStr">
        <is>
          <t>Owner, main FM provider and specialist subcontractors working on the same work order, each with the right level of access.</t>
        </is>
      </c>
      <c r="D61" s="15" t="inlineStr">
        <is>
          <t>Should</t>
        </is>
      </c>
      <c r="E61" s="14" t="inlineStr"/>
      <c r="F61" s="11" t="n"/>
      <c r="G61" s="11" t="n"/>
      <c r="H61" s="16" t="n"/>
      <c r="I61" s="17">
        <f>IF(OR(H61="",D61=""),"",H61*IFERROR(INDEX(Scoring!$B$6:$B$8,MATCH(D61,Scoring!$A$6:$A$8,0)),0))</f>
        <v/>
      </c>
    </row>
    <row r="62" ht="30" customHeight="1">
      <c r="A62" s="14" t="inlineStr">
        <is>
          <t>CON-09</t>
        </is>
      </c>
      <c r="B62" s="14" t="inlineStr">
        <is>
          <t>Contractors and SLAs</t>
        </is>
      </c>
      <c r="C62" s="14" t="inlineStr">
        <is>
          <t>Contractor onboarding checks (documents, insurance, HSE induction) completed before work can be assigned.</t>
        </is>
      </c>
      <c r="D62" s="15" t="inlineStr">
        <is>
          <t>Should</t>
        </is>
      </c>
      <c r="E62" s="14" t="inlineStr"/>
      <c r="F62" s="11" t="n"/>
      <c r="G62" s="11" t="n"/>
      <c r="H62" s="16" t="n"/>
      <c r="I62" s="17">
        <f>IF(OR(H62="",D62=""),"",H62*IFERROR(INDEX(Scoring!$B$6:$B$8,MATCH(D62,Scoring!$A$6:$A$8,0)),0))</f>
        <v/>
      </c>
    </row>
    <row r="63" ht="30" customHeight="1">
      <c r="A63" s="14" t="inlineStr">
        <is>
          <t>CON-10</t>
        </is>
      </c>
      <c r="B63" s="14" t="inlineStr">
        <is>
          <t>Contractors and SLAs</t>
        </is>
      </c>
      <c r="C63" s="14" t="inlineStr">
        <is>
          <t>Manpower deployed against the contract (headcount by trade, attendance) where the contract specifies staffing levels.</t>
        </is>
      </c>
      <c r="D63" s="15" t="inlineStr">
        <is>
          <t>Should</t>
        </is>
      </c>
      <c r="E63" s="14" t="inlineStr"/>
      <c r="F63" s="11" t="n"/>
      <c r="G63" s="11" t="n"/>
      <c r="H63" s="16" t="n"/>
      <c r="I63" s="17">
        <f>IF(OR(H63="",D63=""),"",H63*IFERROR(INDEX(Scoring!$B$6:$B$8,MATCH(D63,Scoring!$A$6:$A$8,0)),0))</f>
        <v/>
      </c>
    </row>
    <row r="64" ht="17" customHeight="1">
      <c r="A64" s="10" t="inlineStr">
        <is>
          <t>INV-01</t>
        </is>
      </c>
      <c r="B64" s="10" t="inlineStr">
        <is>
          <t>Inventory and procurement</t>
        </is>
      </c>
      <c r="C64" s="10" t="inlineStr">
        <is>
          <t>Multiple stores with bin locations, including van stock.</t>
        </is>
      </c>
      <c r="D64" s="18" t="inlineStr">
        <is>
          <t>Should</t>
        </is>
      </c>
      <c r="E64" s="10" t="inlineStr"/>
      <c r="F64" s="11" t="n"/>
      <c r="G64" s="11" t="n"/>
      <c r="H64" s="16" t="n"/>
      <c r="I64" s="19">
        <f>IF(OR(H64="",D64=""),"",H64*IFERROR(INDEX(Scoring!$B$6:$B$8,MATCH(D64,Scoring!$A$6:$A$8,0)),0))</f>
        <v/>
      </c>
    </row>
    <row r="65" ht="17" customHeight="1">
      <c r="A65" s="10" t="inlineStr">
        <is>
          <t>INV-02</t>
        </is>
      </c>
      <c r="B65" s="10" t="inlineStr">
        <is>
          <t>Inventory and procurement</t>
        </is>
      </c>
      <c r="C65" s="10" t="inlineStr">
        <is>
          <t>Minimum and maximum stock levels with reorder alerts.</t>
        </is>
      </c>
      <c r="D65" s="18" t="inlineStr">
        <is>
          <t>Must</t>
        </is>
      </c>
      <c r="E65" s="10" t="inlineStr"/>
      <c r="F65" s="11" t="n"/>
      <c r="G65" s="11" t="n"/>
      <c r="H65" s="16" t="n"/>
      <c r="I65" s="19">
        <f>IF(OR(H65="",D65=""),"",H65*IFERROR(INDEX(Scoring!$B$6:$B$8,MATCH(D65,Scoring!$A$6:$A$8,0)),0))</f>
        <v/>
      </c>
    </row>
    <row r="66" ht="30" customHeight="1">
      <c r="A66" s="10" t="inlineStr">
        <is>
          <t>INV-03</t>
        </is>
      </c>
      <c r="B66" s="10" t="inlineStr">
        <is>
          <t>Inventory and procurement</t>
        </is>
      </c>
      <c r="C66" s="10" t="inlineStr">
        <is>
          <t>Issue, return and transfer of parts against work orders, with barcode scanning in the mobile app.</t>
        </is>
      </c>
      <c r="D66" s="18" t="inlineStr">
        <is>
          <t>Must</t>
        </is>
      </c>
      <c r="E66" s="10" t="inlineStr"/>
      <c r="F66" s="11" t="n"/>
      <c r="G66" s="11" t="n"/>
      <c r="H66" s="16" t="n"/>
      <c r="I66" s="19">
        <f>IF(OR(H66="",D66=""),"",H66*IFERROR(INDEX(Scoring!$B$6:$B$8,MATCH(D66,Scoring!$A$6:$A$8,0)),0))</f>
        <v/>
      </c>
    </row>
    <row r="67" ht="30" customHeight="1">
      <c r="A67" s="10" t="inlineStr">
        <is>
          <t>INV-04</t>
        </is>
      </c>
      <c r="B67" s="10" t="inlineStr">
        <is>
          <t>Inventory and procurement</t>
        </is>
      </c>
      <c r="C67" s="10" t="inlineStr">
        <is>
          <t>Purchase requisitions and purchase orders with approval limits by role.</t>
        </is>
      </c>
      <c r="D67" s="18" t="inlineStr">
        <is>
          <t>Should</t>
        </is>
      </c>
      <c r="E67" s="10" t="inlineStr">
        <is>
          <t>State whether purchasing runs in this system, in the client's ERP, or both.</t>
        </is>
      </c>
      <c r="F67" s="11" t="n"/>
      <c r="G67" s="11" t="n"/>
      <c r="H67" s="16" t="n"/>
      <c r="I67" s="19">
        <f>IF(OR(H67="",D67=""),"",H67*IFERROR(INDEX(Scoring!$B$6:$B$8,MATCH(D67,Scoring!$A$6:$A$8,0)),0))</f>
        <v/>
      </c>
    </row>
    <row r="68" ht="17" customHeight="1">
      <c r="A68" s="10" t="inlineStr">
        <is>
          <t>INV-05</t>
        </is>
      </c>
      <c r="B68" s="10" t="inlineStr">
        <is>
          <t>Inventory and procurement</t>
        </is>
      </c>
      <c r="C68" s="10" t="inlineStr">
        <is>
          <t>Goods receipt, including partial deliveries.</t>
        </is>
      </c>
      <c r="D68" s="18" t="inlineStr">
        <is>
          <t>Should</t>
        </is>
      </c>
      <c r="E68" s="10" t="inlineStr"/>
      <c r="F68" s="11" t="n"/>
      <c r="G68" s="11" t="n"/>
      <c r="H68" s="16" t="n"/>
      <c r="I68" s="19">
        <f>IF(OR(H68="",D68=""),"",H68*IFERROR(INDEX(Scoring!$B$6:$B$8,MATCH(D68,Scoring!$A$6:$A$8,0)),0))</f>
        <v/>
      </c>
    </row>
    <row r="69" ht="30" customHeight="1">
      <c r="A69" s="10" t="inlineStr">
        <is>
          <t>INV-06</t>
        </is>
      </c>
      <c r="B69" s="10" t="inlineStr">
        <is>
          <t>Inventory and procurement</t>
        </is>
      </c>
      <c r="C69" s="10" t="inlineStr">
        <is>
          <t>Stock valuation (weighted average or FIFO) and stock counts with variance reporting.</t>
        </is>
      </c>
      <c r="D69" s="18" t="inlineStr">
        <is>
          <t>Should</t>
        </is>
      </c>
      <c r="E69" s="10" t="inlineStr"/>
      <c r="F69" s="11" t="n"/>
      <c r="G69" s="11" t="n"/>
      <c r="H69" s="16" t="n"/>
      <c r="I69" s="19">
        <f>IF(OR(H69="",D69=""),"",H69*IFERROR(INDEX(Scoring!$B$6:$B$8,MATCH(D69,Scoring!$A$6:$A$8,0)),0))</f>
        <v/>
      </c>
    </row>
    <row r="70" ht="17" customHeight="1">
      <c r="A70" s="10" t="inlineStr">
        <is>
          <t>INV-07</t>
        </is>
      </c>
      <c r="B70" s="10" t="inlineStr">
        <is>
          <t>Inventory and procurement</t>
        </is>
      </c>
      <c r="C70" s="10" t="inlineStr">
        <is>
          <t>Supplier catalogue with prices and lead times.</t>
        </is>
      </c>
      <c r="D70" s="18" t="inlineStr">
        <is>
          <t>Could</t>
        </is>
      </c>
      <c r="E70" s="10" t="inlineStr"/>
      <c r="F70" s="11" t="n"/>
      <c r="G70" s="11" t="n"/>
      <c r="H70" s="16" t="n"/>
      <c r="I70" s="19">
        <f>IF(OR(H70="",D70=""),"",H70*IFERROR(INDEX(Scoring!$B$6:$B$8,MATCH(D70,Scoring!$A$6:$A$8,0)),0))</f>
        <v/>
      </c>
    </row>
    <row r="71" ht="17" customHeight="1">
      <c r="A71" s="10" t="inlineStr">
        <is>
          <t>INV-08</t>
        </is>
      </c>
      <c r="B71" s="10" t="inlineStr">
        <is>
          <t>Inventory and procurement</t>
        </is>
      </c>
      <c r="C71" s="10" t="inlineStr">
        <is>
          <t>Tools and equipment checked out to technicians and returned.</t>
        </is>
      </c>
      <c r="D71" s="18" t="inlineStr">
        <is>
          <t>Could</t>
        </is>
      </c>
      <c r="E71" s="10" t="inlineStr"/>
      <c r="F71" s="11" t="n"/>
      <c r="G71" s="11" t="n"/>
      <c r="H71" s="16" t="n"/>
      <c r="I71" s="19">
        <f>IF(OR(H71="",D71=""),"",H71*IFERROR(INDEX(Scoring!$B$6:$B$8,MATCH(D71,Scoring!$A$6:$A$8,0)),0))</f>
        <v/>
      </c>
    </row>
    <row r="72" ht="30" customHeight="1">
      <c r="A72" s="14" t="inlineStr">
        <is>
          <t>CB-01</t>
        </is>
      </c>
      <c r="B72" s="14" t="inlineStr">
        <is>
          <t>Contracts and billing</t>
        </is>
      </c>
      <c r="C72" s="14" t="inlineStr">
        <is>
          <t>Client contracts with scope, sites, assets in scope, service lines, dates and value.</t>
        </is>
      </c>
      <c r="D72" s="15" t="inlineStr">
        <is>
          <t>Should</t>
        </is>
      </c>
      <c r="E72" s="14" t="inlineStr">
        <is>
          <t>Mainly for FM service providers. Owners may lower this to Could.</t>
        </is>
      </c>
      <c r="F72" s="11" t="n"/>
      <c r="G72" s="11" t="n"/>
      <c r="H72" s="16" t="n"/>
      <c r="I72" s="17">
        <f>IF(OR(H72="",D72=""),"",H72*IFERROR(INDEX(Scoring!$B$6:$B$8,MATCH(D72,Scoring!$A$6:$A$8,0)),0))</f>
        <v/>
      </c>
    </row>
    <row r="73" ht="30" customHeight="1">
      <c r="A73" s="14" t="inlineStr">
        <is>
          <t>CB-02</t>
        </is>
      </c>
      <c r="B73" s="14" t="inlineStr">
        <is>
          <t>Contracts and billing</t>
        </is>
      </c>
      <c r="C73" s="14" t="inlineStr">
        <is>
          <t>Rate cards and schedules of rates, used to price out-of-scope quotations.</t>
        </is>
      </c>
      <c r="D73" s="15" t="inlineStr">
        <is>
          <t>Must</t>
        </is>
      </c>
      <c r="E73" s="14" t="inlineStr"/>
      <c r="F73" s="11" t="n"/>
      <c r="G73" s="11" t="n"/>
      <c r="H73" s="16" t="n"/>
      <c r="I73" s="17">
        <f>IF(OR(H73="",D73=""),"",H73*IFERROR(INDEX(Scoring!$B$6:$B$8,MATCH(D73,Scoring!$A$6:$A$8,0)),0))</f>
        <v/>
      </c>
    </row>
    <row r="74" ht="30" customHeight="1">
      <c r="A74" s="14" t="inlineStr">
        <is>
          <t>CB-03</t>
        </is>
      </c>
      <c r="B74" s="14" t="inlineStr">
        <is>
          <t>Contracts and billing</t>
        </is>
      </c>
      <c r="C74" s="14" t="inlineStr">
        <is>
          <t>Billing of fixed fees, call-outs, materials with mark-up and approved variations, from work order data.</t>
        </is>
      </c>
      <c r="D74" s="15" t="inlineStr">
        <is>
          <t>Should</t>
        </is>
      </c>
      <c r="E74" s="14" t="inlineStr"/>
      <c r="F74" s="11" t="n"/>
      <c r="G74" s="11" t="n"/>
      <c r="H74" s="16" t="n"/>
      <c r="I74" s="17">
        <f>IF(OR(H74="",D74=""),"",H74*IFERROR(INDEX(Scoring!$B$6:$B$8,MATCH(D74,Scoring!$A$6:$A$8,0)),0))</f>
        <v/>
      </c>
    </row>
    <row r="75" ht="82" customHeight="1">
      <c r="A75" s="14" t="inlineStr">
        <is>
          <t>CB-04</t>
        </is>
      </c>
      <c r="B75" s="14" t="inlineStr">
        <is>
          <t>Contracts and billing</t>
        </is>
      </c>
      <c r="C75" s="14" t="inlineStr">
        <is>
          <t>Invoice-ready data for UAE e-invoicing (PINT AE): coded line items, contract and purchase order references, service period, buyer reference, and a link to the preceding invoice for credit notes and retention releases.</t>
        </is>
      </c>
      <c r="D75" s="15" t="inlineStr">
        <is>
          <t>Must</t>
        </is>
      </c>
      <c r="E75" s="14" t="inlineStr">
        <is>
          <t>GCC requirement. Mandatory from 1 January 2027 for businesses with revenue of AED 50 million or more, 1 July 2027 for other businesses and 1 October 2027 for government entities. Describe the path from this system to the client's Accredited Service Provider.</t>
        </is>
      </c>
      <c r="F75" s="11" t="n"/>
      <c r="G75" s="11" t="n"/>
      <c r="H75" s="16" t="n"/>
      <c r="I75" s="17">
        <f>IF(OR(H75="",D75=""),"",H75*IFERROR(INDEX(Scoring!$B$6:$B$8,MATCH(D75,Scoring!$A$6:$A$8,0)),0))</f>
        <v/>
      </c>
    </row>
    <row r="76" ht="30" customHeight="1">
      <c r="A76" s="14" t="inlineStr">
        <is>
          <t>CB-05</t>
        </is>
      </c>
      <c r="B76" s="14" t="inlineStr">
        <is>
          <t>Contracts and billing</t>
        </is>
      </c>
      <c r="C76" s="14" t="inlineStr">
        <is>
          <t>ZATCA FATOORA e-invoicing for Saudi entities, directly or through the ERP.</t>
        </is>
      </c>
      <c r="D76" s="15" t="inlineStr">
        <is>
          <t>Should</t>
        </is>
      </c>
      <c r="E76" s="14" t="inlineStr">
        <is>
          <t>GCC requirement. Delete if there are no Saudi operations.</t>
        </is>
      </c>
      <c r="F76" s="11" t="n"/>
      <c r="G76" s="11" t="n"/>
      <c r="H76" s="16" t="n"/>
      <c r="I76" s="17">
        <f>IF(OR(H76="",D76=""),"",H76*IFERROR(INDEX(Scoring!$B$6:$B$8,MATCH(D76,Scoring!$A$6:$A$8,0)),0))</f>
        <v/>
      </c>
    </row>
    <row r="77" ht="30" customHeight="1">
      <c r="A77" s="14" t="inlineStr">
        <is>
          <t>CB-06</t>
        </is>
      </c>
      <c r="B77" s="14" t="inlineStr">
        <is>
          <t>Contracts and billing</t>
        </is>
      </c>
      <c r="C77" s="14" t="inlineStr">
        <is>
          <t>VAT per line with the correct rate and tax code for each country of operation.</t>
        </is>
      </c>
      <c r="D77" s="15" t="inlineStr">
        <is>
          <t>Must</t>
        </is>
      </c>
      <c r="E77" s="14" t="inlineStr"/>
      <c r="F77" s="11" t="n"/>
      <c r="G77" s="11" t="n"/>
      <c r="H77" s="16" t="n"/>
      <c r="I77" s="17">
        <f>IF(OR(H77="",D77=""),"",H77*IFERROR(INDEX(Scoring!$B$6:$B$8,MATCH(D77,Scoring!$A$6:$A$8,0)),0))</f>
        <v/>
      </c>
    </row>
    <row r="78" ht="30" customHeight="1">
      <c r="A78" s="14" t="inlineStr">
        <is>
          <t>CB-07</t>
        </is>
      </c>
      <c r="B78" s="14" t="inlineStr">
        <is>
          <t>Contracts and billing</t>
        </is>
      </c>
      <c r="C78" s="14" t="inlineStr">
        <is>
          <t>Service charge budgets against actual spend by building and cost centre.</t>
        </is>
      </c>
      <c r="D78" s="15" t="inlineStr">
        <is>
          <t>Should</t>
        </is>
      </c>
      <c r="E78" s="14" t="inlineStr"/>
      <c r="F78" s="11" t="n"/>
      <c r="G78" s="11" t="n"/>
      <c r="H78" s="16" t="n"/>
      <c r="I78" s="17">
        <f>IF(OR(H78="",D78=""),"",H78*IFERROR(INDEX(Scoring!$B$6:$B$8,MATCH(D78,Scoring!$A$6:$A$8,0)),0))</f>
        <v/>
      </c>
    </row>
    <row r="79" ht="43" customHeight="1">
      <c r="A79" s="14" t="inlineStr">
        <is>
          <t>CB-08</t>
        </is>
      </c>
      <c r="B79" s="14" t="inlineStr">
        <is>
          <t>Contracts and billing</t>
        </is>
      </c>
      <c r="C79" s="14" t="inlineStr">
        <is>
          <t>Cost allocation for jointly owned property: common areas, reserve fund (sinking fund), and recoverable and non-recoverable costs.</t>
        </is>
      </c>
      <c r="D79" s="15" t="inlineStr">
        <is>
          <t>Should</t>
        </is>
      </c>
      <c r="E79" s="14" t="inlineStr">
        <is>
          <t>GCC requirement. Needed by owners' associations in Dubai that report service charges through Mollak.</t>
        </is>
      </c>
      <c r="F79" s="11" t="n"/>
      <c r="G79" s="11" t="n"/>
      <c r="H79" s="16" t="n"/>
      <c r="I79" s="17">
        <f>IF(OR(H79="",D79=""),"",H79*IFERROR(INDEX(Scoring!$B$6:$B$8,MATCH(D79,Scoring!$A$6:$A$8,0)),0))</f>
        <v/>
      </c>
    </row>
    <row r="80" ht="17" customHeight="1">
      <c r="A80" s="14" t="inlineStr">
        <is>
          <t>CB-09</t>
        </is>
      </c>
      <c r="B80" s="14" t="inlineStr">
        <is>
          <t>Contracts and billing</t>
        </is>
      </c>
      <c r="C80" s="14" t="inlineStr">
        <is>
          <t>Contract renewal alerts and price escalation terms.</t>
        </is>
      </c>
      <c r="D80" s="15" t="inlineStr">
        <is>
          <t>Should</t>
        </is>
      </c>
      <c r="E80" s="14" t="inlineStr"/>
      <c r="F80" s="11" t="n"/>
      <c r="G80" s="11" t="n"/>
      <c r="H80" s="16" t="n"/>
      <c r="I80" s="17">
        <f>IF(OR(H80="",D80=""),"",H80*IFERROR(INDEX(Scoring!$B$6:$B$8,MATCH(D80,Scoring!$A$6:$A$8,0)),0))</f>
        <v/>
      </c>
    </row>
    <row r="81" ht="30" customHeight="1">
      <c r="A81" s="14" t="inlineStr">
        <is>
          <t>CB-10</t>
        </is>
      </c>
      <c r="B81" s="14" t="inlineStr">
        <is>
          <t>Contracts and billing</t>
        </is>
      </c>
      <c r="C81" s="14" t="inlineStr">
        <is>
          <t>Profitability by contract and site: revenue against labour, materials and subcontract cost.</t>
        </is>
      </c>
      <c r="D81" s="15" t="inlineStr">
        <is>
          <t>Could</t>
        </is>
      </c>
      <c r="E81" s="14" t="inlineStr">
        <is>
          <t>Mainly for FM service providers.</t>
        </is>
      </c>
      <c r="F81" s="11" t="n"/>
      <c r="G81" s="11" t="n"/>
      <c r="H81" s="16" t="n"/>
      <c r="I81" s="17">
        <f>IF(OR(H81="",D81=""),"",H81*IFERROR(INDEX(Scoring!$B$6:$B$8,MATCH(D81,Scoring!$A$6:$A$8,0)),0))</f>
        <v/>
      </c>
    </row>
    <row r="82" ht="30" customHeight="1">
      <c r="A82" s="10" t="inlineStr">
        <is>
          <t>MOB-01</t>
        </is>
      </c>
      <c r="B82" s="10" t="inlineStr">
        <is>
          <t>Mobile app</t>
        </is>
      </c>
      <c r="C82" s="10" t="inlineStr">
        <is>
          <t>Native iOS and Android apps for technicians, supervisors and inspectors.</t>
        </is>
      </c>
      <c r="D82" s="18" t="inlineStr">
        <is>
          <t>Must</t>
        </is>
      </c>
      <c r="E82" s="10" t="inlineStr"/>
      <c r="F82" s="11" t="n"/>
      <c r="G82" s="11" t="n"/>
      <c r="H82" s="16" t="n"/>
      <c r="I82" s="19">
        <f>IF(OR(H82="",D82=""),"",H82*IFERROR(INDEX(Scoring!$B$6:$B$8,MATCH(D82,Scoring!$A$6:$A$8,0)),0))</f>
        <v/>
      </c>
    </row>
    <row r="83" ht="43" customHeight="1">
      <c r="A83" s="10" t="inlineStr">
        <is>
          <t>MOB-02</t>
        </is>
      </c>
      <c r="B83" s="10" t="inlineStr">
        <is>
          <t>Mobile app</t>
        </is>
      </c>
      <c r="C83" s="10" t="inlineStr">
        <is>
          <t>Full offline working: view jobs, complete checklists, capture photos and signatures, then sync automatically when the signal returns.</t>
        </is>
      </c>
      <c r="D83" s="18" t="inlineStr">
        <is>
          <t>Must</t>
        </is>
      </c>
      <c r="E83" s="10" t="inlineStr">
        <is>
          <t>Demonstrate with the phone in airplane mode.</t>
        </is>
      </c>
      <c r="F83" s="11" t="n"/>
      <c r="G83" s="11" t="n"/>
      <c r="H83" s="16" t="n"/>
      <c r="I83" s="19">
        <f>IF(OR(H83="",D83=""),"",H83*IFERROR(INDEX(Scoring!$B$6:$B$8,MATCH(D83,Scoring!$A$6:$A$8,0)),0))</f>
        <v/>
      </c>
    </row>
    <row r="84" ht="17" customHeight="1">
      <c r="A84" s="10" t="inlineStr">
        <is>
          <t>MOB-03</t>
        </is>
      </c>
      <c r="B84" s="10" t="inlineStr">
        <is>
          <t>Mobile app</t>
        </is>
      </c>
      <c r="C84" s="10" t="inlineStr">
        <is>
          <t>App interface in English and Arabic.</t>
        </is>
      </c>
      <c r="D84" s="18" t="inlineStr">
        <is>
          <t>Must</t>
        </is>
      </c>
      <c r="E84" s="10" t="inlineStr">
        <is>
          <t>GCC requirement.</t>
        </is>
      </c>
      <c r="F84" s="11" t="n"/>
      <c r="G84" s="11" t="n"/>
      <c r="H84" s="16" t="n"/>
      <c r="I84" s="19">
        <f>IF(OR(H84="",D84=""),"",H84*IFERROR(INDEX(Scoring!$B$6:$B$8,MATCH(D84,Scoring!$A$6:$A$8,0)),0))</f>
        <v/>
      </c>
    </row>
    <row r="85" ht="43" customHeight="1">
      <c r="A85" s="10" t="inlineStr">
        <is>
          <t>MOB-04</t>
        </is>
      </c>
      <c r="B85" s="10" t="inlineStr">
        <is>
          <t>Mobile app</t>
        </is>
      </c>
      <c r="C85" s="10" t="inlineStr">
        <is>
          <t>App interface in the languages of the field workforce, for example Hindi, Urdu, Malayalam, Tamil, Bengali, Nepali and Tagalog.</t>
        </is>
      </c>
      <c r="D85" s="18" t="inlineStr">
        <is>
          <t>Should</t>
        </is>
      </c>
      <c r="E85" s="10" t="inlineStr">
        <is>
          <t>GCC requirement. List the languages available today and who maintains the translations, including the client's own checklist text.</t>
        </is>
      </c>
      <c r="F85" s="11" t="n"/>
      <c r="G85" s="11" t="n"/>
      <c r="H85" s="16" t="n"/>
      <c r="I85" s="19">
        <f>IF(OR(H85="",D85=""),"",H85*IFERROR(INDEX(Scoring!$B$6:$B$8,MATCH(D85,Scoring!$A$6:$A$8,0)),0))</f>
        <v/>
      </c>
    </row>
    <row r="86" ht="30" customHeight="1">
      <c r="A86" s="10" t="inlineStr">
        <is>
          <t>MOB-05</t>
        </is>
      </c>
      <c r="B86" s="10" t="inlineStr">
        <is>
          <t>Mobile app</t>
        </is>
      </c>
      <c r="C86" s="10" t="inlineStr">
        <is>
          <t>Simple, icon-led screens that technicians can use with limited reading in the app language.</t>
        </is>
      </c>
      <c r="D86" s="18" t="inlineStr">
        <is>
          <t>Should</t>
        </is>
      </c>
      <c r="E86" s="10" t="inlineStr"/>
      <c r="F86" s="11" t="n"/>
      <c r="G86" s="11" t="n"/>
      <c r="H86" s="16" t="n"/>
      <c r="I86" s="19">
        <f>IF(OR(H86="",D86=""),"",H86*IFERROR(INDEX(Scoring!$B$6:$B$8,MATCH(D86,Scoring!$A$6:$A$8,0)),0))</f>
        <v/>
      </c>
    </row>
    <row r="87" ht="30" customHeight="1">
      <c r="A87" s="10" t="inlineStr">
        <is>
          <t>MOB-06</t>
        </is>
      </c>
      <c r="B87" s="10" t="inlineStr">
        <is>
          <t>Mobile app</t>
        </is>
      </c>
      <c r="C87" s="10" t="inlineStr">
        <is>
          <t>QR code or barcode scan to open an asset, start a job or raise a new request.</t>
        </is>
      </c>
      <c r="D87" s="18" t="inlineStr">
        <is>
          <t>Must</t>
        </is>
      </c>
      <c r="E87" s="10" t="inlineStr"/>
      <c r="F87" s="11" t="n"/>
      <c r="G87" s="11" t="n"/>
      <c r="H87" s="16" t="n"/>
      <c r="I87" s="19">
        <f>IF(OR(H87="",D87=""),"",H87*IFERROR(INDEX(Scoring!$B$6:$B$8,MATCH(D87,Scoring!$A$6:$A$8,0)),0))</f>
        <v/>
      </c>
    </row>
    <row r="88" ht="30" customHeight="1">
      <c r="A88" s="10" t="inlineStr">
        <is>
          <t>MOB-07</t>
        </is>
      </c>
      <c r="B88" s="10" t="inlineStr">
        <is>
          <t>Mobile app</t>
        </is>
      </c>
      <c r="C88" s="10" t="inlineStr">
        <is>
          <t>New work orders and out-of-scope requests raised from the field, with photos.</t>
        </is>
      </c>
      <c r="D88" s="18" t="inlineStr">
        <is>
          <t>Must</t>
        </is>
      </c>
      <c r="E88" s="10" t="inlineStr"/>
      <c r="F88" s="11" t="n"/>
      <c r="G88" s="11" t="n"/>
      <c r="H88" s="16" t="n"/>
      <c r="I88" s="19">
        <f>IF(OR(H88="",D88=""),"",H88*IFERROR(INDEX(Scoring!$B$6:$B$8,MATCH(D88,Scoring!$A$6:$A$8,0)),0))</f>
        <v/>
      </c>
    </row>
    <row r="89" ht="30" customHeight="1">
      <c r="A89" s="10" t="inlineStr">
        <is>
          <t>MOB-08</t>
        </is>
      </c>
      <c r="B89" s="10" t="inlineStr">
        <is>
          <t>Mobile app</t>
        </is>
      </c>
      <c r="C89" s="10" t="inlineStr">
        <is>
          <t>Time and location stamps when a job starts and finishes, with privacy settings.</t>
        </is>
      </c>
      <c r="D89" s="18" t="inlineStr">
        <is>
          <t>Should</t>
        </is>
      </c>
      <c r="E89" s="10" t="inlineStr"/>
      <c r="F89" s="11" t="n"/>
      <c r="G89" s="11" t="n"/>
      <c r="H89" s="16" t="n"/>
      <c r="I89" s="19">
        <f>IF(OR(H89="",D89=""),"",H89*IFERROR(INDEX(Scoring!$B$6:$B$8,MATCH(D89,Scoring!$A$6:$A$8,0)),0))</f>
        <v/>
      </c>
    </row>
    <row r="90" ht="17" customHeight="1">
      <c r="A90" s="10" t="inlineStr">
        <is>
          <t>MOB-09</t>
        </is>
      </c>
      <c r="B90" s="10" t="inlineStr">
        <is>
          <t>Mobile app</t>
        </is>
      </c>
      <c r="C90" s="10" t="inlineStr">
        <is>
          <t>Push notifications for new, changed and escalated jobs.</t>
        </is>
      </c>
      <c r="D90" s="18" t="inlineStr">
        <is>
          <t>Must</t>
        </is>
      </c>
      <c r="E90" s="10" t="inlineStr"/>
      <c r="F90" s="11" t="n"/>
      <c r="G90" s="11" t="n"/>
      <c r="H90" s="16" t="n"/>
      <c r="I90" s="19">
        <f>IF(OR(H90="",D90=""),"",H90*IFERROR(INDEX(Scoring!$B$6:$B$8,MATCH(D90,Scoring!$A$6:$A$8,0)),0))</f>
        <v/>
      </c>
    </row>
    <row r="91" ht="30" customHeight="1">
      <c r="A91" s="10" t="inlineStr">
        <is>
          <t>MOB-10</t>
        </is>
      </c>
      <c r="B91" s="10" t="inlineStr">
        <is>
          <t>Mobile app</t>
        </is>
      </c>
      <c r="C91" s="10" t="inlineStr">
        <is>
          <t>Supervisor functions in the app: team workload, reassignment and approvals.</t>
        </is>
      </c>
      <c r="D91" s="18" t="inlineStr">
        <is>
          <t>Should</t>
        </is>
      </c>
      <c r="E91" s="10" t="inlineStr"/>
      <c r="F91" s="11" t="n"/>
      <c r="G91" s="11" t="n"/>
      <c r="H91" s="16" t="n"/>
      <c r="I91" s="19">
        <f>IF(OR(H91="",D91=""),"",H91*IFERROR(INDEX(Scoring!$B$6:$B$8,MATCH(D91,Scoring!$A$6:$A$8,0)),0))</f>
        <v/>
      </c>
    </row>
    <row r="92" ht="30" customHeight="1">
      <c r="A92" s="10" t="inlineStr">
        <is>
          <t>MOB-11</t>
        </is>
      </c>
      <c r="B92" s="10" t="inlineStr">
        <is>
          <t>Mobile app</t>
        </is>
      </c>
      <c r="C92" s="10" t="inlineStr">
        <is>
          <t>Works on low-cost Android devices and on shared devices, with quick switching between users.</t>
        </is>
      </c>
      <c r="D92" s="18" t="inlineStr">
        <is>
          <t>Should</t>
        </is>
      </c>
      <c r="E92" s="10" t="inlineStr">
        <is>
          <t>State minimum operating system versions and device specification.</t>
        </is>
      </c>
      <c r="F92" s="11" t="n"/>
      <c r="G92" s="11" t="n"/>
      <c r="H92" s="16" t="n"/>
      <c r="I92" s="19">
        <f>IF(OR(H92="",D92=""),"",H92*IFERROR(INDEX(Scoring!$B$6:$B$8,MATCH(D92,Scoring!$A$6:$A$8,0)),0))</f>
        <v/>
      </c>
    </row>
    <row r="93" ht="17" customHeight="1">
      <c r="A93" s="10" t="inlineStr">
        <is>
          <t>MOB-12</t>
        </is>
      </c>
      <c r="B93" s="10" t="inlineStr">
        <is>
          <t>Mobile app</t>
        </is>
      </c>
      <c r="C93" s="10" t="inlineStr">
        <is>
          <t>Voice notes and speech-to-text for job comments.</t>
        </is>
      </c>
      <c r="D93" s="18" t="inlineStr">
        <is>
          <t>Could</t>
        </is>
      </c>
      <c r="E93" s="10" t="inlineStr"/>
      <c r="F93" s="11" t="n"/>
      <c r="G93" s="11" t="n"/>
      <c r="H93" s="16" t="n"/>
      <c r="I93" s="19">
        <f>IF(OR(H93="",D93=""),"",H93*IFERROR(INDEX(Scoring!$B$6:$B$8,MATCH(D93,Scoring!$A$6:$A$8,0)),0))</f>
        <v/>
      </c>
    </row>
    <row r="94" ht="17" customHeight="1">
      <c r="A94" s="10" t="inlineStr">
        <is>
          <t>MOB-13</t>
        </is>
      </c>
      <c r="B94" s="10" t="inlineStr">
        <is>
          <t>Mobile app</t>
        </is>
      </c>
      <c r="C94" s="10" t="inlineStr">
        <is>
          <t>Mobile device management support and remote wipe of app data.</t>
        </is>
      </c>
      <c r="D94" s="18" t="inlineStr">
        <is>
          <t>Could</t>
        </is>
      </c>
      <c r="E94" s="10" t="inlineStr"/>
      <c r="F94" s="11" t="n"/>
      <c r="G94" s="11" t="n"/>
      <c r="H94" s="16" t="n"/>
      <c r="I94" s="19">
        <f>IF(OR(H94="",D94=""),"",H94*IFERROR(INDEX(Scoring!$B$6:$B$8,MATCH(D94,Scoring!$A$6:$A$8,0)),0))</f>
        <v/>
      </c>
    </row>
    <row r="95" ht="30" customHeight="1">
      <c r="A95" s="14" t="inlineStr">
        <is>
          <t>POR-01</t>
        </is>
      </c>
      <c r="B95" s="14" t="inlineStr">
        <is>
          <t>Client and tenant portal</t>
        </is>
      </c>
      <c r="C95" s="14" t="inlineStr">
        <is>
          <t>Web and mobile portal for tenants, residents or occupants to raise requests and follow progress.</t>
        </is>
      </c>
      <c r="D95" s="15" t="inlineStr">
        <is>
          <t>Must</t>
        </is>
      </c>
      <c r="E95" s="14" t="inlineStr"/>
      <c r="F95" s="11" t="n"/>
      <c r="G95" s="11" t="n"/>
      <c r="H95" s="16" t="n"/>
      <c r="I95" s="17">
        <f>IF(OR(H95="",D95=""),"",H95*IFERROR(INDEX(Scoring!$B$6:$B$8,MATCH(D95,Scoring!$A$6:$A$8,0)),0))</f>
        <v/>
      </c>
    </row>
    <row r="96" ht="17" customHeight="1">
      <c r="A96" s="14" t="inlineStr">
        <is>
          <t>POR-02</t>
        </is>
      </c>
      <c r="B96" s="14" t="inlineStr">
        <is>
          <t>Client and tenant portal</t>
        </is>
      </c>
      <c r="C96" s="14" t="inlineStr">
        <is>
          <t>Portal in English and Arabic.</t>
        </is>
      </c>
      <c r="D96" s="15" t="inlineStr">
        <is>
          <t>Must</t>
        </is>
      </c>
      <c r="E96" s="14" t="inlineStr">
        <is>
          <t>GCC requirement.</t>
        </is>
      </c>
      <c r="F96" s="11" t="n"/>
      <c r="G96" s="11" t="n"/>
      <c r="H96" s="16" t="n"/>
      <c r="I96" s="17">
        <f>IF(OR(H96="",D96=""),"",H96*IFERROR(INDEX(Scoring!$B$6:$B$8,MATCH(D96,Scoring!$A$6:$A$8,0)),0))</f>
        <v/>
      </c>
    </row>
    <row r="97" ht="30" customHeight="1">
      <c r="A97" s="14" t="inlineStr">
        <is>
          <t>POR-03</t>
        </is>
      </c>
      <c r="B97" s="14" t="inlineStr">
        <is>
          <t>Client and tenant portal</t>
        </is>
      </c>
      <c r="C97" s="14" t="inlineStr">
        <is>
          <t>Sign-in by email or mobile number with a one-time passcode, and single sign-on for corporate clients.</t>
        </is>
      </c>
      <c r="D97" s="15" t="inlineStr">
        <is>
          <t>Should</t>
        </is>
      </c>
      <c r="E97" s="14" t="inlineStr"/>
      <c r="F97" s="11" t="n"/>
      <c r="G97" s="11" t="n"/>
      <c r="H97" s="16" t="n"/>
      <c r="I97" s="17">
        <f>IF(OR(H97="",D97=""),"",H97*IFERROR(INDEX(Scoring!$B$6:$B$8,MATCH(D97,Scoring!$A$6:$A$8,0)),0))</f>
        <v/>
      </c>
    </row>
    <row r="98" ht="30" customHeight="1">
      <c r="A98" s="14" t="inlineStr">
        <is>
          <t>POR-04</t>
        </is>
      </c>
      <c r="B98" s="14" t="inlineStr">
        <is>
          <t>Client and tenant portal</t>
        </is>
      </c>
      <c r="C98" s="14" t="inlineStr">
        <is>
          <t>Client view of open jobs, SLA performance and PPM compliance, limited to their own buildings.</t>
        </is>
      </c>
      <c r="D98" s="15" t="inlineStr">
        <is>
          <t>Must</t>
        </is>
      </c>
      <c r="E98" s="14" t="inlineStr"/>
      <c r="F98" s="11" t="n"/>
      <c r="G98" s="11" t="n"/>
      <c r="H98" s="16" t="n"/>
      <c r="I98" s="17">
        <f>IF(OR(H98="",D98=""),"",H98*IFERROR(INDEX(Scoring!$B$6:$B$8,MATCH(D98,Scoring!$A$6:$A$8,0)),0))</f>
        <v/>
      </c>
    </row>
    <row r="99" ht="30" customHeight="1">
      <c r="A99" s="14" t="inlineStr">
        <is>
          <t>POR-05</t>
        </is>
      </c>
      <c r="B99" s="14" t="inlineStr">
        <is>
          <t>Client and tenant portal</t>
        </is>
      </c>
      <c r="C99" s="14" t="inlineStr">
        <is>
          <t>Approval of quotations and variations by the client in the portal.</t>
        </is>
      </c>
      <c r="D99" s="15" t="inlineStr">
        <is>
          <t>Should</t>
        </is>
      </c>
      <c r="E99" s="14" t="inlineStr"/>
      <c r="F99" s="11" t="n"/>
      <c r="G99" s="11" t="n"/>
      <c r="H99" s="16" t="n"/>
      <c r="I99" s="17">
        <f>IF(OR(H99="",D99=""),"",H99*IFERROR(INDEX(Scoring!$B$6:$B$8,MATCH(D99,Scoring!$A$6:$A$8,0)),0))</f>
        <v/>
      </c>
    </row>
    <row r="100" ht="17" customHeight="1">
      <c r="A100" s="14" t="inlineStr">
        <is>
          <t>POR-06</t>
        </is>
      </c>
      <c r="B100" s="14" t="inlineStr">
        <is>
          <t>Client and tenant portal</t>
        </is>
      </c>
      <c r="C100" s="14" t="inlineStr">
        <is>
          <t>Satisfaction survey after each completed request.</t>
        </is>
      </c>
      <c r="D100" s="15" t="inlineStr">
        <is>
          <t>Should</t>
        </is>
      </c>
      <c r="E100" s="14" t="inlineStr"/>
      <c r="F100" s="11" t="n"/>
      <c r="G100" s="11" t="n"/>
      <c r="H100" s="16" t="n"/>
      <c r="I100" s="17">
        <f>IF(OR(H100="",D100=""),"",H100*IFERROR(INDEX(Scoring!$B$6:$B$8,MATCH(D100,Scoring!$A$6:$A$8,0)),0))</f>
        <v/>
      </c>
    </row>
    <row r="101" ht="30" customHeight="1">
      <c r="A101" s="14" t="inlineStr">
        <is>
          <t>POR-07</t>
        </is>
      </c>
      <c r="B101" s="14" t="inlineStr">
        <is>
          <t>Client and tenant portal</t>
        </is>
      </c>
      <c r="C101" s="14" t="inlineStr">
        <is>
          <t>Notices to occupants about planned shutdowns, such as water or power interruptions.</t>
        </is>
      </c>
      <c r="D101" s="15" t="inlineStr">
        <is>
          <t>Could</t>
        </is>
      </c>
      <c r="E101" s="14" t="inlineStr"/>
      <c r="F101" s="11" t="n"/>
      <c r="G101" s="11" t="n"/>
      <c r="H101" s="16" t="n"/>
      <c r="I101" s="17">
        <f>IF(OR(H101="",D101=""),"",H101*IFERROR(INDEX(Scoring!$B$6:$B$8,MATCH(D101,Scoring!$A$6:$A$8,0)),0))</f>
        <v/>
      </c>
    </row>
    <row r="102" ht="17" customHeight="1">
      <c r="A102" s="14" t="inlineStr">
        <is>
          <t>POR-08</t>
        </is>
      </c>
      <c r="B102" s="14" t="inlineStr">
        <is>
          <t>Client and tenant portal</t>
        </is>
      </c>
      <c r="C102" s="14" t="inlineStr">
        <is>
          <t>Booking of rooms, amenities or facilities.</t>
        </is>
      </c>
      <c r="D102" s="15" t="inlineStr">
        <is>
          <t>Could</t>
        </is>
      </c>
      <c r="E102" s="14" t="inlineStr"/>
      <c r="F102" s="11" t="n"/>
      <c r="G102" s="11" t="n"/>
      <c r="H102" s="16" t="n"/>
      <c r="I102" s="17">
        <f>IF(OR(H102="",D102=""),"",H102*IFERROR(INDEX(Scoring!$B$6:$B$8,MATCH(D102,Scoring!$A$6:$A$8,0)),0))</f>
        <v/>
      </c>
    </row>
    <row r="103" ht="30" customHeight="1">
      <c r="A103" s="10" t="inlineStr">
        <is>
          <t>REP-01</t>
        </is>
      </c>
      <c r="B103" s="10" t="inlineStr">
        <is>
          <t>Reporting and dashboards</t>
        </is>
      </c>
      <c r="C103" s="10" t="inlineStr">
        <is>
          <t>Standard report library covering work orders, PPM compliance, SLA, assets, costs and contractor performance.</t>
        </is>
      </c>
      <c r="D103" s="18" t="inlineStr">
        <is>
          <t>Must</t>
        </is>
      </c>
      <c r="E103" s="10" t="inlineStr">
        <is>
          <t>Attach the list of standard reports.</t>
        </is>
      </c>
      <c r="F103" s="11" t="n"/>
      <c r="G103" s="11" t="n"/>
      <c r="H103" s="16" t="n"/>
      <c r="I103" s="19">
        <f>IF(OR(H103="",D103=""),"",H103*IFERROR(INDEX(Scoring!$B$6:$B$8,MATCH(D103,Scoring!$A$6:$A$8,0)),0))</f>
        <v/>
      </c>
    </row>
    <row r="104" ht="17" customHeight="1">
      <c r="A104" s="10" t="inlineStr">
        <is>
          <t>REP-02</t>
        </is>
      </c>
      <c r="B104" s="10" t="inlineStr">
        <is>
          <t>Reporting and dashboards</t>
        </is>
      </c>
      <c r="C104" s="10" t="inlineStr">
        <is>
          <t>Report and dashboard builder that does not need SQL knowledge.</t>
        </is>
      </c>
      <c r="D104" s="18" t="inlineStr">
        <is>
          <t>Should</t>
        </is>
      </c>
      <c r="E104" s="10" t="inlineStr"/>
      <c r="F104" s="11" t="n"/>
      <c r="G104" s="11" t="n"/>
      <c r="H104" s="16" t="n"/>
      <c r="I104" s="19">
        <f>IF(OR(H104="",D104=""),"",H104*IFERROR(INDEX(Scoring!$B$6:$B$8,MATCH(D104,Scoring!$A$6:$A$8,0)),0))</f>
        <v/>
      </c>
    </row>
    <row r="105" ht="30" customHeight="1">
      <c r="A105" s="10" t="inlineStr">
        <is>
          <t>REP-03</t>
        </is>
      </c>
      <c r="B105" s="10" t="inlineStr">
        <is>
          <t>Reporting and dashboards</t>
        </is>
      </c>
      <c r="C105" s="10" t="inlineStr">
        <is>
          <t>Bilingual reports in English and Arabic, with right-to-left layout.</t>
        </is>
      </c>
      <c r="D105" s="18" t="inlineStr">
        <is>
          <t>Must</t>
        </is>
      </c>
      <c r="E105" s="10" t="inlineStr">
        <is>
          <t>GCC requirement. Provide a sample Arabic report.</t>
        </is>
      </c>
      <c r="F105" s="11" t="n"/>
      <c r="G105" s="11" t="n"/>
      <c r="H105" s="16" t="n"/>
      <c r="I105" s="19">
        <f>IF(OR(H105="",D105=""),"",H105*IFERROR(INDEX(Scoring!$B$6:$B$8,MATCH(D105,Scoring!$A$6:$A$8,0)),0))</f>
        <v/>
      </c>
    </row>
    <row r="106" ht="17" customHeight="1">
      <c r="A106" s="10" t="inlineStr">
        <is>
          <t>REP-04</t>
        </is>
      </c>
      <c r="B106" s="10" t="inlineStr">
        <is>
          <t>Reporting and dashboards</t>
        </is>
      </c>
      <c r="C106" s="10" t="inlineStr">
        <is>
          <t>Scheduled reports sent by email as PDF or Excel.</t>
        </is>
      </c>
      <c r="D106" s="18" t="inlineStr">
        <is>
          <t>Should</t>
        </is>
      </c>
      <c r="E106" s="10" t="inlineStr"/>
      <c r="F106" s="11" t="n"/>
      <c r="G106" s="11" t="n"/>
      <c r="H106" s="16" t="n"/>
      <c r="I106" s="19">
        <f>IF(OR(H106="",D106=""),"",H106*IFERROR(INDEX(Scoring!$B$6:$B$8,MATCH(D106,Scoring!$A$6:$A$8,0)),0))</f>
        <v/>
      </c>
    </row>
    <row r="107" ht="30" customHeight="1">
      <c r="A107" s="10" t="inlineStr">
        <is>
          <t>REP-05</t>
        </is>
      </c>
      <c r="B107" s="10" t="inlineStr">
        <is>
          <t>Reporting and dashboards</t>
        </is>
      </c>
      <c r="C107" s="10" t="inlineStr">
        <is>
          <t>Portfolio dashboards with drill-down from portfolio to building to individual work order.</t>
        </is>
      </c>
      <c r="D107" s="18" t="inlineStr">
        <is>
          <t>Must</t>
        </is>
      </c>
      <c r="E107" s="10" t="inlineStr"/>
      <c r="F107" s="11" t="n"/>
      <c r="G107" s="11" t="n"/>
      <c r="H107" s="16" t="n"/>
      <c r="I107" s="19">
        <f>IF(OR(H107="",D107=""),"",H107*IFERROR(INDEX(Scoring!$B$6:$B$8,MATCH(D107,Scoring!$A$6:$A$8,0)),0))</f>
        <v/>
      </c>
    </row>
    <row r="108" ht="30" customHeight="1">
      <c r="A108" s="10" t="inlineStr">
        <is>
          <t>REP-06</t>
        </is>
      </c>
      <c r="B108" s="10" t="inlineStr">
        <is>
          <t>Reporting and dashboards</t>
        </is>
      </c>
      <c r="C108" s="10" t="inlineStr">
        <is>
          <t>Role-based dashboards for owners, FM managers, supervisors and finance.</t>
        </is>
      </c>
      <c r="D108" s="18" t="inlineStr">
        <is>
          <t>Should</t>
        </is>
      </c>
      <c r="E108" s="10" t="inlineStr"/>
      <c r="F108" s="11" t="n"/>
      <c r="G108" s="11" t="n"/>
      <c r="H108" s="16" t="n"/>
      <c r="I108" s="19">
        <f>IF(OR(H108="",D108=""),"",H108*IFERROR(INDEX(Scoring!$B$6:$B$8,MATCH(D108,Scoring!$A$6:$A$8,0)),0))</f>
        <v/>
      </c>
    </row>
    <row r="109" ht="17" customHeight="1">
      <c r="A109" s="10" t="inlineStr">
        <is>
          <t>REP-07</t>
        </is>
      </c>
      <c r="B109" s="10" t="inlineStr">
        <is>
          <t>Reporting and dashboards</t>
        </is>
      </c>
      <c r="C109" s="10" t="inlineStr">
        <is>
          <t>Export of any list or report to Excel or CSV.</t>
        </is>
      </c>
      <c r="D109" s="18" t="inlineStr">
        <is>
          <t>Must</t>
        </is>
      </c>
      <c r="E109" s="10" t="inlineStr"/>
      <c r="F109" s="11" t="n"/>
      <c r="G109" s="11" t="n"/>
      <c r="H109" s="16" t="n"/>
      <c r="I109" s="19">
        <f>IF(OR(H109="",D109=""),"",H109*IFERROR(INDEX(Scoring!$B$6:$B$8,MATCH(D109,Scoring!$A$6:$A$8,0)),0))</f>
        <v/>
      </c>
    </row>
    <row r="110" ht="30" customHeight="1">
      <c r="A110" s="10" t="inlineStr">
        <is>
          <t>REP-08</t>
        </is>
      </c>
      <c r="B110" s="10" t="inlineStr">
        <is>
          <t>Reporting and dashboards</t>
        </is>
      </c>
      <c r="C110" s="10" t="inlineStr">
        <is>
          <t>Data access for the client's BI tool (for example Power BI) through an API, OData feed or read-only database copy.</t>
        </is>
      </c>
      <c r="D110" s="18" t="inlineStr">
        <is>
          <t>Should</t>
        </is>
      </c>
      <c r="E110" s="10" t="inlineStr"/>
      <c r="F110" s="11" t="n"/>
      <c r="G110" s="11" t="n"/>
      <c r="H110" s="16" t="n"/>
      <c r="I110" s="19">
        <f>IF(OR(H110="",D110=""),"",H110*IFERROR(INDEX(Scoring!$B$6:$B$8,MATCH(D110,Scoring!$A$6:$A$8,0)),0))</f>
        <v/>
      </c>
    </row>
    <row r="111" ht="30" customHeight="1">
      <c r="A111" s="10" t="inlineStr">
        <is>
          <t>REP-09</t>
        </is>
      </c>
      <c r="B111" s="10" t="inlineStr">
        <is>
          <t>Reporting and dashboards</t>
        </is>
      </c>
      <c r="C111" s="10" t="inlineStr">
        <is>
          <t>Hijri and Gregorian dates on screens and reports.</t>
        </is>
      </c>
      <c r="D111" s="18" t="inlineStr">
        <is>
          <t>Could</t>
        </is>
      </c>
      <c r="E111" s="10" t="inlineStr">
        <is>
          <t>GCC requirement. Mostly requested by Saudi government clients.</t>
        </is>
      </c>
      <c r="F111" s="11" t="n"/>
      <c r="G111" s="11" t="n"/>
      <c r="H111" s="16" t="n"/>
      <c r="I111" s="19">
        <f>IF(OR(H111="",D111=""),"",H111*IFERROR(INDEX(Scoring!$B$6:$B$8,MATCH(D111,Scoring!$A$6:$A$8,0)),0))</f>
        <v/>
      </c>
    </row>
    <row r="112" ht="30" customHeight="1">
      <c r="A112" s="14" t="inlineStr">
        <is>
          <t>INT-01</t>
        </is>
      </c>
      <c r="B112" s="14" t="inlineStr">
        <is>
          <t>Integrations</t>
        </is>
      </c>
      <c r="C112" s="14" t="inlineStr">
        <is>
          <t>Documented REST API covering locations, assets, work orders, PPM, contracts and users.</t>
        </is>
      </c>
      <c r="D112" s="15" t="inlineStr">
        <is>
          <t>Must</t>
        </is>
      </c>
      <c r="E112" s="14" t="inlineStr">
        <is>
          <t>Provide the API documentation with your response.</t>
        </is>
      </c>
      <c r="F112" s="11" t="n"/>
      <c r="G112" s="11" t="n"/>
      <c r="H112" s="16" t="n"/>
      <c r="I112" s="17">
        <f>IF(OR(H112="",D112=""),"",H112*IFERROR(INDEX(Scoring!$B$6:$B$8,MATCH(D112,Scoring!$A$6:$A$8,0)),0))</f>
        <v/>
      </c>
    </row>
    <row r="113" ht="30" customHeight="1">
      <c r="A113" s="14" t="inlineStr">
        <is>
          <t>INT-02</t>
        </is>
      </c>
      <c r="B113" s="14" t="inlineStr">
        <is>
          <t>Integrations</t>
        </is>
      </c>
      <c r="C113" s="14" t="inlineStr">
        <is>
          <t>ERP integration for finance, purchasing and cost centres (for example SAP, Oracle, Microsoft Dynamics or a regional ERP).</t>
        </is>
      </c>
      <c r="D113" s="15" t="inlineStr">
        <is>
          <t>Should</t>
        </is>
      </c>
      <c r="E113" s="14" t="inlineStr">
        <is>
          <t>List ERP integrations running in production in the GCC.</t>
        </is>
      </c>
      <c r="F113" s="11" t="n"/>
      <c r="G113" s="11" t="n"/>
      <c r="H113" s="16" t="n"/>
      <c r="I113" s="17">
        <f>IF(OR(H113="",D113=""),"",H113*IFERROR(INDEX(Scoring!$B$6:$B$8,MATCH(D113,Scoring!$A$6:$A$8,0)),0))</f>
        <v/>
      </c>
    </row>
    <row r="114" ht="30" customHeight="1">
      <c r="A114" s="14" t="inlineStr">
        <is>
          <t>INT-03</t>
        </is>
      </c>
      <c r="B114" s="14" t="inlineStr">
        <is>
          <t>Integrations</t>
        </is>
      </c>
      <c r="C114" s="14" t="inlineStr">
        <is>
          <t>BMS and IoT integration: alarms create work orders and readings update asset meters.</t>
        </is>
      </c>
      <c r="D114" s="15" t="inlineStr">
        <is>
          <t>Should</t>
        </is>
      </c>
      <c r="E114" s="14" t="inlineStr"/>
      <c r="F114" s="11" t="n"/>
      <c r="G114" s="11" t="n"/>
      <c r="H114" s="16" t="n"/>
      <c r="I114" s="17">
        <f>IF(OR(H114="",D114=""),"",H114*IFERROR(INDEX(Scoring!$B$6:$B$8,MATCH(D114,Scoring!$A$6:$A$8,0)),0))</f>
        <v/>
      </c>
    </row>
    <row r="115" ht="30" customHeight="1">
      <c r="A115" s="14" t="inlineStr">
        <is>
          <t>INT-04</t>
        </is>
      </c>
      <c r="B115" s="14" t="inlineStr">
        <is>
          <t>Integrations</t>
        </is>
      </c>
      <c r="C115" s="14" t="inlineStr">
        <is>
          <t>UAE e-invoicing: connection to an Accredited Service Provider, directly or through the ERP.</t>
        </is>
      </c>
      <c r="D115" s="15" t="inlineStr">
        <is>
          <t>Should</t>
        </is>
      </c>
      <c r="E115" s="14" t="inlineStr">
        <is>
          <t>GCC requirement. Name the Accredited Service Providers you have connected to.</t>
        </is>
      </c>
      <c r="F115" s="11" t="n"/>
      <c r="G115" s="11" t="n"/>
      <c r="H115" s="16" t="n"/>
      <c r="I115" s="17">
        <f>IF(OR(H115="",D115=""),"",H115*IFERROR(INDEX(Scoring!$B$6:$B$8,MATCH(D115,Scoring!$A$6:$A$8,0)),0))</f>
        <v/>
      </c>
    </row>
    <row r="116" ht="30" customHeight="1">
      <c r="A116" s="14" t="inlineStr">
        <is>
          <t>INT-05</t>
        </is>
      </c>
      <c r="B116" s="14" t="inlineStr">
        <is>
          <t>Integrations</t>
        </is>
      </c>
      <c r="C116" s="14" t="inlineStr">
        <is>
          <t>ZATCA FATOORA Phase 2 (integration phase) connection for Saudi entities, directly or through the ERP.</t>
        </is>
      </c>
      <c r="D116" s="15" t="inlineStr">
        <is>
          <t>Could</t>
        </is>
      </c>
      <c r="E116" s="14" t="inlineStr">
        <is>
          <t>GCC requirement. Delete if there are no Saudi operations.</t>
        </is>
      </c>
      <c r="F116" s="11" t="n"/>
      <c r="G116" s="11" t="n"/>
      <c r="H116" s="16" t="n"/>
      <c r="I116" s="17">
        <f>IF(OR(H116="",D116=""),"",H116*IFERROR(INDEX(Scoring!$B$6:$B$8,MATCH(D116,Scoring!$A$6:$A$8,0)),0))</f>
        <v/>
      </c>
    </row>
    <row r="117" ht="43" customHeight="1">
      <c r="A117" s="14" t="inlineStr">
        <is>
          <t>INT-06</t>
        </is>
      </c>
      <c r="B117" s="14" t="inlineStr">
        <is>
          <t>Integrations</t>
        </is>
      </c>
      <c r="C117" s="14" t="inlineStr">
        <is>
          <t>Service charge budget and expenditure data for jointly owned property in Dubai, in the structure needed for Mollak, by export or integration.</t>
        </is>
      </c>
      <c r="D117" s="15" t="inlineStr">
        <is>
          <t>Could</t>
        </is>
      </c>
      <c r="E117" s="14" t="inlineStr">
        <is>
          <t>GCC requirement. Delete if you do not manage jointly owned property. Describe exactly what is exchanged today.</t>
        </is>
      </c>
      <c r="F117" s="11" t="n"/>
      <c r="G117" s="11" t="n"/>
      <c r="H117" s="16" t="n"/>
      <c r="I117" s="17">
        <f>IF(OR(H117="",D117=""),"",H117*IFERROR(INDEX(Scoring!$B$6:$B$8,MATCH(D117,Scoring!$A$6:$A$8,0)),0))</f>
        <v/>
      </c>
    </row>
    <row r="118" ht="30" customHeight="1">
      <c r="A118" s="14" t="inlineStr">
        <is>
          <t>INT-07</t>
        </is>
      </c>
      <c r="B118" s="14" t="inlineStr">
        <is>
          <t>Integrations</t>
        </is>
      </c>
      <c r="C118" s="14" t="inlineStr">
        <is>
          <t>Property management or leasing system integration for units, tenants and leases.</t>
        </is>
      </c>
      <c r="D118" s="15" t="inlineStr">
        <is>
          <t>Should</t>
        </is>
      </c>
      <c r="E118" s="14" t="inlineStr"/>
      <c r="F118" s="11" t="n"/>
      <c r="G118" s="11" t="n"/>
      <c r="H118" s="16" t="n"/>
      <c r="I118" s="17">
        <f>IF(OR(H118="",D118=""),"",H118*IFERROR(INDEX(Scoring!$B$6:$B$8,MATCH(D118,Scoring!$A$6:$A$8,0)),0))</f>
        <v/>
      </c>
    </row>
    <row r="119" ht="30" customHeight="1">
      <c r="A119" s="14" t="inlineStr">
        <is>
          <t>INT-08</t>
        </is>
      </c>
      <c r="B119" s="14" t="inlineStr">
        <is>
          <t>Integrations</t>
        </is>
      </c>
      <c r="C119" s="14" t="inlineStr">
        <is>
          <t>HR or payroll integration for technician records and attendance.</t>
        </is>
      </c>
      <c r="D119" s="15" t="inlineStr">
        <is>
          <t>Could</t>
        </is>
      </c>
      <c r="E119" s="14" t="inlineStr"/>
      <c r="F119" s="11" t="n"/>
      <c r="G119" s="11" t="n"/>
      <c r="H119" s="16" t="n"/>
      <c r="I119" s="17">
        <f>IF(OR(H119="",D119=""),"",H119*IFERROR(INDEX(Scoring!$B$6:$B$8,MATCH(D119,Scoring!$A$6:$A$8,0)),0))</f>
        <v/>
      </c>
    </row>
    <row r="120" ht="30" customHeight="1">
      <c r="A120" s="14" t="inlineStr">
        <is>
          <t>INT-09</t>
        </is>
      </c>
      <c r="B120" s="14" t="inlineStr">
        <is>
          <t>Integrations</t>
        </is>
      </c>
      <c r="C120" s="14" t="inlineStr">
        <is>
          <t>Webhooks or event notifications that other systems can subscribe to.</t>
        </is>
      </c>
      <c r="D120" s="15" t="inlineStr">
        <is>
          <t>Could</t>
        </is>
      </c>
      <c r="E120" s="14" t="inlineStr"/>
      <c r="F120" s="11" t="n"/>
      <c r="G120" s="11" t="n"/>
      <c r="H120" s="16" t="n"/>
      <c r="I120" s="17">
        <f>IF(OR(H120="",D120=""),"",H120*IFERROR(INDEX(Scoring!$B$6:$B$8,MATCH(D120,Scoring!$A$6:$A$8,0)),0))</f>
        <v/>
      </c>
    </row>
    <row r="121" ht="30" customHeight="1">
      <c r="A121" s="14" t="inlineStr">
        <is>
          <t>INT-10</t>
        </is>
      </c>
      <c r="B121" s="14" t="inlineStr">
        <is>
          <t>Integrations</t>
        </is>
      </c>
      <c r="C121" s="14" t="inlineStr">
        <is>
          <t>For each integration: who builds, tests, monitors and maintains it, and what it costs each year.</t>
        </is>
      </c>
      <c r="D121" s="15" t="inlineStr">
        <is>
          <t>Must</t>
        </is>
      </c>
      <c r="E121" s="14" t="inlineStr">
        <is>
          <t>Include integration costs in the pricing schedule.</t>
        </is>
      </c>
      <c r="F121" s="11" t="n"/>
      <c r="G121" s="11" t="n"/>
      <c r="H121" s="16" t="n"/>
      <c r="I121" s="17">
        <f>IF(OR(H121="",D121=""),"",H121*IFERROR(INDEX(Scoring!$B$6:$B$8,MATCH(D121,Scoring!$A$6:$A$8,0)),0))</f>
        <v/>
      </c>
    </row>
    <row r="122" ht="30" customHeight="1">
      <c r="A122" s="10" t="inlineStr">
        <is>
          <t>SEC-01</t>
        </is>
      </c>
      <c r="B122" s="10" t="inlineStr">
        <is>
          <t>Security and access</t>
        </is>
      </c>
      <c r="C122" s="10" t="inlineStr">
        <is>
          <t>Role-based access with permissions by module, action and data scope (portfolio, site, contract).</t>
        </is>
      </c>
      <c r="D122" s="18" t="inlineStr">
        <is>
          <t>Must</t>
        </is>
      </c>
      <c r="E122" s="10" t="inlineStr"/>
      <c r="F122" s="11" t="n"/>
      <c r="G122" s="11" t="n"/>
      <c r="H122" s="16" t="n"/>
      <c r="I122" s="19">
        <f>IF(OR(H122="",D122=""),"",H122*IFERROR(INDEX(Scoring!$B$6:$B$8,MATCH(D122,Scoring!$A$6:$A$8,0)),0))</f>
        <v/>
      </c>
    </row>
    <row r="123" ht="30" customHeight="1">
      <c r="A123" s="10" t="inlineStr">
        <is>
          <t>SEC-02</t>
        </is>
      </c>
      <c r="B123" s="10" t="inlineStr">
        <is>
          <t>Security and access</t>
        </is>
      </c>
      <c r="C123" s="10" t="inlineStr">
        <is>
          <t>Single sign-on through SAML 2.0 or OpenID Connect, for example with Microsoft Entra ID.</t>
        </is>
      </c>
      <c r="D123" s="18" t="inlineStr">
        <is>
          <t>Should</t>
        </is>
      </c>
      <c r="E123" s="10" t="inlineStr"/>
      <c r="F123" s="11" t="n"/>
      <c r="G123" s="11" t="n"/>
      <c r="H123" s="16" t="n"/>
      <c r="I123" s="19">
        <f>IF(OR(H123="",D123=""),"",H123*IFERROR(INDEX(Scoring!$B$6:$B$8,MATCH(D123,Scoring!$A$6:$A$8,0)),0))</f>
        <v/>
      </c>
    </row>
    <row r="124" ht="17" customHeight="1">
      <c r="A124" s="10" t="inlineStr">
        <is>
          <t>SEC-03</t>
        </is>
      </c>
      <c r="B124" s="10" t="inlineStr">
        <is>
          <t>Security and access</t>
        </is>
      </c>
      <c r="C124" s="10" t="inlineStr">
        <is>
          <t>Multi-factor authentication for all users.</t>
        </is>
      </c>
      <c r="D124" s="18" t="inlineStr">
        <is>
          <t>Must</t>
        </is>
      </c>
      <c r="E124" s="10" t="inlineStr"/>
      <c r="F124" s="11" t="n"/>
      <c r="G124" s="11" t="n"/>
      <c r="H124" s="16" t="n"/>
      <c r="I124" s="19">
        <f>IF(OR(H124="",D124=""),"",H124*IFERROR(INDEX(Scoring!$B$6:$B$8,MATCH(D124,Scoring!$A$6:$A$8,0)),0))</f>
        <v/>
      </c>
    </row>
    <row r="125" ht="30" customHeight="1">
      <c r="A125" s="10" t="inlineStr">
        <is>
          <t>SEC-04</t>
        </is>
      </c>
      <c r="B125" s="10" t="inlineStr">
        <is>
          <t>Security and access</t>
        </is>
      </c>
      <c r="C125" s="10" t="inlineStr">
        <is>
          <t>Audit trail of every create, edit and delete, with user, time, and old and new values.</t>
        </is>
      </c>
      <c r="D125" s="18" t="inlineStr">
        <is>
          <t>Must</t>
        </is>
      </c>
      <c r="E125" s="10" t="inlineStr"/>
      <c r="F125" s="11" t="n"/>
      <c r="G125" s="11" t="n"/>
      <c r="H125" s="16" t="n"/>
      <c r="I125" s="19">
        <f>IF(OR(H125="",D125=""),"",H125*IFERROR(INDEX(Scoring!$B$6:$B$8,MATCH(D125,Scoring!$A$6:$A$8,0)),0))</f>
        <v/>
      </c>
    </row>
    <row r="126" ht="30" customHeight="1">
      <c r="A126" s="10" t="inlineStr">
        <is>
          <t>SEC-05</t>
        </is>
      </c>
      <c r="B126" s="10" t="inlineStr">
        <is>
          <t>Security and access</t>
        </is>
      </c>
      <c r="C126" s="10" t="inlineStr">
        <is>
          <t>Data separation between clients, contracts or buildings for FM providers that serve several clients on one system.</t>
        </is>
      </c>
      <c r="D126" s="18" t="inlineStr">
        <is>
          <t>Must</t>
        </is>
      </c>
      <c r="E126" s="10" t="inlineStr"/>
      <c r="F126" s="11" t="n"/>
      <c r="G126" s="11" t="n"/>
      <c r="H126" s="16" t="n"/>
      <c r="I126" s="19">
        <f>IF(OR(H126="",D126=""),"",H126*IFERROR(INDEX(Scoring!$B$6:$B$8,MATCH(D126,Scoring!$A$6:$A$8,0)),0))</f>
        <v/>
      </c>
    </row>
    <row r="127" ht="17" customHeight="1">
      <c r="A127" s="10" t="inlineStr">
        <is>
          <t>SEC-06</t>
        </is>
      </c>
      <c r="B127" s="10" t="inlineStr">
        <is>
          <t>Security and access</t>
        </is>
      </c>
      <c r="C127" s="10" t="inlineStr">
        <is>
          <t>Encryption in transit (TLS 1.2 or higher) and at rest.</t>
        </is>
      </c>
      <c r="D127" s="18" t="inlineStr">
        <is>
          <t>Must</t>
        </is>
      </c>
      <c r="E127" s="10" t="inlineStr"/>
      <c r="F127" s="11" t="n"/>
      <c r="G127" s="11" t="n"/>
      <c r="H127" s="16" t="n"/>
      <c r="I127" s="19">
        <f>IF(OR(H127="",D127=""),"",H127*IFERROR(INDEX(Scoring!$B$6:$B$8,MATCH(D127,Scoring!$A$6:$A$8,0)),0))</f>
        <v/>
      </c>
    </row>
    <row r="128" ht="30" customHeight="1">
      <c r="A128" s="10" t="inlineStr">
        <is>
          <t>SEC-07</t>
        </is>
      </c>
      <c r="B128" s="10" t="inlineStr">
        <is>
          <t>Security and access</t>
        </is>
      </c>
      <c r="C128" s="10" t="inlineStr">
        <is>
          <t>Current independent certification or attestation, such as ISO/IEC 27001 or SOC 2.</t>
        </is>
      </c>
      <c r="D128" s="18" t="inlineStr">
        <is>
          <t>Should</t>
        </is>
      </c>
      <c r="E128" s="10" t="inlineStr">
        <is>
          <t>Attach certificates and state their scope.</t>
        </is>
      </c>
      <c r="F128" s="11" t="n"/>
      <c r="G128" s="11" t="n"/>
      <c r="H128" s="16" t="n"/>
      <c r="I128" s="19">
        <f>IF(OR(H128="",D128=""),"",H128*IFERROR(INDEX(Scoring!$B$6:$B$8,MATCH(D128,Scoring!$A$6:$A$8,0)),0))</f>
        <v/>
      </c>
    </row>
    <row r="129" ht="30" customHeight="1">
      <c r="A129" s="10" t="inlineStr">
        <is>
          <t>SEC-08</t>
        </is>
      </c>
      <c r="B129" s="10" t="inlineStr">
        <is>
          <t>Security and access</t>
        </is>
      </c>
      <c r="C129" s="10" t="inlineStr">
        <is>
          <t>Annual third-party penetration test, with a summary of findings available to the client.</t>
        </is>
      </c>
      <c r="D129" s="18" t="inlineStr">
        <is>
          <t>Should</t>
        </is>
      </c>
      <c r="E129" s="10" t="inlineStr"/>
      <c r="F129" s="11" t="n"/>
      <c r="G129" s="11" t="n"/>
      <c r="H129" s="16" t="n"/>
      <c r="I129" s="19">
        <f>IF(OR(H129="",D129=""),"",H129*IFERROR(INDEX(Scoring!$B$6:$B$8,MATCH(D129,Scoring!$A$6:$A$8,0)),0))</f>
        <v/>
      </c>
    </row>
    <row r="130" ht="69" customHeight="1">
      <c r="A130" s="10" t="inlineStr">
        <is>
          <t>SEC-09</t>
        </is>
      </c>
      <c r="B130" s="10" t="inlineStr">
        <is>
          <t>Security and access</t>
        </is>
      </c>
      <c r="C130" s="10" t="inlineStr">
        <is>
          <t>Compliance with the data protection and security rules that apply to the client, such as the UAE Personal Data Protection Law (Federal Decree-Law No. 45 of 2021), the Saudi Personal Data Protection Law, and emirate or sector rules such as the Dubai Information Security Regulation.</t>
        </is>
      </c>
      <c r="D130" s="18" t="inlineStr">
        <is>
          <t>Should</t>
        </is>
      </c>
      <c r="E130" s="10" t="inlineStr">
        <is>
          <t>GCC requirement. Which rules apply depends on the client's sector and ownership.</t>
        </is>
      </c>
      <c r="F130" s="11" t="n"/>
      <c r="G130" s="11" t="n"/>
      <c r="H130" s="16" t="n"/>
      <c r="I130" s="19">
        <f>IF(OR(H130="",D130=""),"",H130*IFERROR(INDEX(Scoring!$B$6:$B$8,MATCH(D130,Scoring!$A$6:$A$8,0)),0))</f>
        <v/>
      </c>
    </row>
    <row r="131" ht="30" customHeight="1">
      <c r="A131" s="10" t="inlineStr">
        <is>
          <t>SEC-10</t>
        </is>
      </c>
      <c r="B131" s="10" t="inlineStr">
        <is>
          <t>Security and access</t>
        </is>
      </c>
      <c r="C131" s="10" t="inlineStr">
        <is>
          <t>Configurable password policy, session timeout and IP restrictions.</t>
        </is>
      </c>
      <c r="D131" s="18" t="inlineStr">
        <is>
          <t>Should</t>
        </is>
      </c>
      <c r="E131" s="10" t="inlineStr"/>
      <c r="F131" s="11" t="n"/>
      <c r="G131" s="11" t="n"/>
      <c r="H131" s="16" t="n"/>
      <c r="I131" s="19">
        <f>IF(OR(H131="",D131=""),"",H131*IFERROR(INDEX(Scoring!$B$6:$B$8,MATCH(D131,Scoring!$A$6:$A$8,0)),0))</f>
        <v/>
      </c>
    </row>
    <row r="132" ht="17" customHeight="1">
      <c r="A132" s="10" t="inlineStr">
        <is>
          <t>SEC-11</t>
        </is>
      </c>
      <c r="B132" s="10" t="inlineStr">
        <is>
          <t>Security and access</t>
        </is>
      </c>
      <c r="C132" s="10" t="inlineStr">
        <is>
          <t>Users can be deactivated without losing their history.</t>
        </is>
      </c>
      <c r="D132" s="18" t="inlineStr">
        <is>
          <t>Should</t>
        </is>
      </c>
      <c r="E132" s="10" t="inlineStr"/>
      <c r="F132" s="11" t="n"/>
      <c r="G132" s="11" t="n"/>
      <c r="H132" s="16" t="n"/>
      <c r="I132" s="19">
        <f>IF(OR(H132="",D132=""),"",H132*IFERROR(INDEX(Scoring!$B$6:$B$8,MATCH(D132,Scoring!$A$6:$A$8,0)),0))</f>
        <v/>
      </c>
    </row>
    <row r="133" ht="30" customHeight="1">
      <c r="A133" s="14" t="inlineStr">
        <is>
          <t>HOST-01</t>
        </is>
      </c>
      <c r="B133" s="14" t="inlineStr">
        <is>
          <t>Hosting and data</t>
        </is>
      </c>
      <c r="C133" s="14" t="inlineStr">
        <is>
          <t>Hosting options: vendor-hosted SaaS, client private cloud or on-premise.</t>
        </is>
      </c>
      <c r="D133" s="15" t="inlineStr">
        <is>
          <t>Should</t>
        </is>
      </c>
      <c r="E133" s="14" t="inlineStr">
        <is>
          <t>State which options you offer and any feature differences between them.</t>
        </is>
      </c>
      <c r="F133" s="11" t="n"/>
      <c r="G133" s="11" t="n"/>
      <c r="H133" s="16" t="n"/>
      <c r="I133" s="17">
        <f>IF(OR(H133="",D133=""),"",H133*IFERROR(INDEX(Scoring!$B$6:$B$8,MATCH(D133,Scoring!$A$6:$A$8,0)),0))</f>
        <v/>
      </c>
    </row>
    <row r="134" ht="43" customHeight="1">
      <c r="A134" s="14" t="inlineStr">
        <is>
          <t>HOST-02</t>
        </is>
      </c>
      <c r="B134" s="14" t="inlineStr">
        <is>
          <t>Hosting and data</t>
        </is>
      </c>
      <c r="C134" s="14" t="inlineStr">
        <is>
          <t>Data residency: production data and backups held in the client's country, with the hosting provider and region named.</t>
        </is>
      </c>
      <c r="D134" s="15" t="inlineStr">
        <is>
          <t>Must</t>
        </is>
      </c>
      <c r="E134" s="14" t="inlineStr">
        <is>
          <t>GCC requirement. Government and government-related clients often require in-country hosting in the UAE or Saudi Arabia.</t>
        </is>
      </c>
      <c r="F134" s="11" t="n"/>
      <c r="G134" s="11" t="n"/>
      <c r="H134" s="16" t="n"/>
      <c r="I134" s="17">
        <f>IF(OR(H134="",D134=""),"",H134*IFERROR(INDEX(Scoring!$B$6:$B$8,MATCH(D134,Scoring!$A$6:$A$8,0)),0))</f>
        <v/>
      </c>
    </row>
    <row r="135" ht="30" customHeight="1">
      <c r="A135" s="14" t="inlineStr">
        <is>
          <t>HOST-03</t>
        </is>
      </c>
      <c r="B135" s="14" t="inlineStr">
        <is>
          <t>Hosting and data</t>
        </is>
      </c>
      <c r="C135" s="14" t="inlineStr">
        <is>
          <t>Availability commitment of at least 99.5% a month, with service credits.</t>
        </is>
      </c>
      <c r="D135" s="15" t="inlineStr">
        <is>
          <t>Must</t>
        </is>
      </c>
      <c r="E135" s="14" t="inlineStr">
        <is>
          <t>State your measured availability for the last 12 months.</t>
        </is>
      </c>
      <c r="F135" s="11" t="n"/>
      <c r="G135" s="11" t="n"/>
      <c r="H135" s="16" t="n"/>
      <c r="I135" s="17">
        <f>IF(OR(H135="",D135=""),"",H135*IFERROR(INDEX(Scoring!$B$6:$B$8,MATCH(D135,Scoring!$A$6:$A$8,0)),0))</f>
        <v/>
      </c>
    </row>
    <row r="136" ht="43" customHeight="1">
      <c r="A136" s="14" t="inlineStr">
        <is>
          <t>HOST-04</t>
        </is>
      </c>
      <c r="B136" s="14" t="inlineStr">
        <is>
          <t>Hosting and data</t>
        </is>
      </c>
      <c r="C136" s="14" t="inlineStr">
        <is>
          <t>Backups with stated frequency, retention, recovery point objective (RPO) and recovery time objective (RTO), and tested restores.</t>
        </is>
      </c>
      <c r="D136" s="15" t="inlineStr">
        <is>
          <t>Must</t>
        </is>
      </c>
      <c r="E136" s="14" t="inlineStr"/>
      <c r="F136" s="11" t="n"/>
      <c r="G136" s="11" t="n"/>
      <c r="H136" s="16" t="n"/>
      <c r="I136" s="17">
        <f>IF(OR(H136="",D136=""),"",H136*IFERROR(INDEX(Scoring!$B$6:$B$8,MATCH(D136,Scoring!$A$6:$A$8,0)),0))</f>
        <v/>
      </c>
    </row>
    <row r="137" ht="30" customHeight="1">
      <c r="A137" s="14" t="inlineStr">
        <is>
          <t>HOST-05</t>
        </is>
      </c>
      <c r="B137" s="14" t="inlineStr">
        <is>
          <t>Hosting and data</t>
        </is>
      </c>
      <c r="C137" s="14" t="inlineStr">
        <is>
          <t>Disaster recovery in a separate location, tested at least once a year.</t>
        </is>
      </c>
      <c r="D137" s="15" t="inlineStr">
        <is>
          <t>Should</t>
        </is>
      </c>
      <c r="E137" s="14" t="inlineStr"/>
      <c r="F137" s="11" t="n"/>
      <c r="G137" s="11" t="n"/>
      <c r="H137" s="16" t="n"/>
      <c r="I137" s="17">
        <f>IF(OR(H137="",D137=""),"",H137*IFERROR(INDEX(Scoring!$B$6:$B$8,MATCH(D137,Scoring!$A$6:$A$8,0)),0))</f>
        <v/>
      </c>
    </row>
    <row r="138" ht="30" customHeight="1">
      <c r="A138" s="14" t="inlineStr">
        <is>
          <t>HOST-06</t>
        </is>
      </c>
      <c r="B138" s="14" t="inlineStr">
        <is>
          <t>Hosting and data</t>
        </is>
      </c>
      <c r="C138" s="14" t="inlineStr">
        <is>
          <t>The client owns all data, including attachments and audit history.</t>
        </is>
      </c>
      <c r="D138" s="15" t="inlineStr">
        <is>
          <t>Must</t>
        </is>
      </c>
      <c r="E138" s="14" t="inlineStr"/>
      <c r="F138" s="11" t="n"/>
      <c r="G138" s="11" t="n"/>
      <c r="H138" s="16" t="n"/>
      <c r="I138" s="17">
        <f>IF(OR(H138="",D138=""),"",H138*IFERROR(INDEX(Scoring!$B$6:$B$8,MATCH(D138,Scoring!$A$6:$A$8,0)),0))</f>
        <v/>
      </c>
    </row>
    <row r="139" ht="43" customHeight="1">
      <c r="A139" s="14" t="inlineStr">
        <is>
          <t>HOST-07</t>
        </is>
      </c>
      <c r="B139" s="14" t="inlineStr">
        <is>
          <t>Hosting and data</t>
        </is>
      </c>
      <c r="C139" s="14" t="inlineStr">
        <is>
          <t>Full data export on exit in a documented, non-proprietary format (for example CSV plus original files), within an agreed period and at no extra charge.</t>
        </is>
      </c>
      <c r="D139" s="15" t="inlineStr">
        <is>
          <t>Must</t>
        </is>
      </c>
      <c r="E139" s="14" t="inlineStr">
        <is>
          <t>This should also appear in the contract.</t>
        </is>
      </c>
      <c r="F139" s="11" t="n"/>
      <c r="G139" s="11" t="n"/>
      <c r="H139" s="16" t="n"/>
      <c r="I139" s="17">
        <f>IF(OR(H139="",D139=""),"",H139*IFERROR(INDEX(Scoring!$B$6:$B$8,MATCH(D139,Scoring!$A$6:$A$8,0)),0))</f>
        <v/>
      </c>
    </row>
    <row r="140" ht="17" customHeight="1">
      <c r="A140" s="14" t="inlineStr">
        <is>
          <t>HOST-08</t>
        </is>
      </c>
      <c r="B140" s="14" t="inlineStr">
        <is>
          <t>Hosting and data</t>
        </is>
      </c>
      <c r="C140" s="14" t="inlineStr">
        <is>
          <t>Separate test and training environment.</t>
        </is>
      </c>
      <c r="D140" s="15" t="inlineStr">
        <is>
          <t>Should</t>
        </is>
      </c>
      <c r="E140" s="14" t="inlineStr"/>
      <c r="F140" s="11" t="n"/>
      <c r="G140" s="11" t="n"/>
      <c r="H140" s="16" t="n"/>
      <c r="I140" s="17">
        <f>IF(OR(H140="",D140=""),"",H140*IFERROR(INDEX(Scoring!$B$6:$B$8,MATCH(D140,Scoring!$A$6:$A$8,0)),0))</f>
        <v/>
      </c>
    </row>
    <row r="141" ht="30" customHeight="1">
      <c r="A141" s="14" t="inlineStr">
        <is>
          <t>HOST-09</t>
        </is>
      </c>
      <c r="B141" s="14" t="inlineStr">
        <is>
          <t>Hosting and data</t>
        </is>
      </c>
      <c r="C141" s="14" t="inlineStr">
        <is>
          <t>Upgrade policy: release frequency, notice period, and confirmation that configuration survives upgrades.</t>
        </is>
      </c>
      <c r="D141" s="15" t="inlineStr">
        <is>
          <t>Should</t>
        </is>
      </c>
      <c r="E141" s="14" t="inlineStr"/>
      <c r="F141" s="11" t="n"/>
      <c r="G141" s="11" t="n"/>
      <c r="H141" s="16" t="n"/>
      <c r="I141" s="17">
        <f>IF(OR(H141="",D141=""),"",H141*IFERROR(INDEX(Scoring!$B$6:$B$8,MATCH(D141,Scoring!$A$6:$A$8,0)),0))</f>
        <v/>
      </c>
    </row>
    <row r="142" ht="30" customHeight="1">
      <c r="A142" s="14" t="inlineStr">
        <is>
          <t>HOST-10</t>
        </is>
      </c>
      <c r="B142" s="14" t="inlineStr">
        <is>
          <t>Hosting and data</t>
        </is>
      </c>
      <c r="C142" s="14" t="inlineStr">
        <is>
          <t>Storage allowance for attachments and the price of additional storage.</t>
        </is>
      </c>
      <c r="D142" s="15" t="inlineStr">
        <is>
          <t>Should</t>
        </is>
      </c>
      <c r="E142" s="14" t="inlineStr"/>
      <c r="F142" s="11" t="n"/>
      <c r="G142" s="11" t="n"/>
      <c r="H142" s="16" t="n"/>
      <c r="I142" s="17">
        <f>IF(OR(H142="",D142=""),"",H142*IFERROR(INDEX(Scoring!$B$6:$B$8,MATCH(D142,Scoring!$A$6:$A$8,0)),0))</f>
        <v/>
      </c>
    </row>
    <row r="143" ht="30" customHeight="1">
      <c r="A143" s="10" t="inlineStr">
        <is>
          <t>IMP-01</t>
        </is>
      </c>
      <c r="B143" s="10" t="inlineStr">
        <is>
          <t>Implementation</t>
        </is>
      </c>
      <c r="C143" s="10" t="inlineStr">
        <is>
          <t>Implementation plan with phases, milestones, deliverables and acceptance criteria.</t>
        </is>
      </c>
      <c r="D143" s="18" t="inlineStr">
        <is>
          <t>Must</t>
        </is>
      </c>
      <c r="E143" s="10" t="inlineStr">
        <is>
          <t>Attach a plan from a project of similar size.</t>
        </is>
      </c>
      <c r="F143" s="11" t="n"/>
      <c r="G143" s="11" t="n"/>
      <c r="H143" s="16" t="n"/>
      <c r="I143" s="19">
        <f>IF(OR(H143="",D143=""),"",H143*IFERROR(INDEX(Scoring!$B$6:$B$8,MATCH(D143,Scoring!$A$6:$A$8,0)),0))</f>
        <v/>
      </c>
    </row>
    <row r="144" ht="30" customHeight="1">
      <c r="A144" s="10" t="inlineStr">
        <is>
          <t>IMP-02</t>
        </is>
      </c>
      <c r="B144" s="10" t="inlineStr">
        <is>
          <t>Implementation</t>
        </is>
      </c>
      <c r="C144" s="10" t="inlineStr">
        <is>
          <t>Named project manager and consultants, with CVs showing GCC project experience.</t>
        </is>
      </c>
      <c r="D144" s="18" t="inlineStr">
        <is>
          <t>Must</t>
        </is>
      </c>
      <c r="E144" s="10" t="inlineStr"/>
      <c r="F144" s="11" t="n"/>
      <c r="G144" s="11" t="n"/>
      <c r="H144" s="16" t="n"/>
      <c r="I144" s="19">
        <f>IF(OR(H144="",D144=""),"",H144*IFERROR(INDEX(Scoring!$B$6:$B$8,MATCH(D144,Scoring!$A$6:$A$8,0)),0))</f>
        <v/>
      </c>
    </row>
    <row r="145" ht="30" customHeight="1">
      <c r="A145" s="10" t="inlineStr">
        <is>
          <t>IMP-03</t>
        </is>
      </c>
      <c r="B145" s="10" t="inlineStr">
        <is>
          <t>Implementation</t>
        </is>
      </c>
      <c r="C145" s="10" t="inlineStr">
        <is>
          <t>Data migration approach: sources, templates, who cleans the data, trial loads and reconciliation.</t>
        </is>
      </c>
      <c r="D145" s="18" t="inlineStr">
        <is>
          <t>Must</t>
        </is>
      </c>
      <c r="E145" s="10" t="inlineStr"/>
      <c r="F145" s="11" t="n"/>
      <c r="G145" s="11" t="n"/>
      <c r="H145" s="16" t="n"/>
      <c r="I145" s="19">
        <f>IF(OR(H145="",D145=""),"",H145*IFERROR(INDEX(Scoring!$B$6:$B$8,MATCH(D145,Scoring!$A$6:$A$8,0)),0))</f>
        <v/>
      </c>
    </row>
    <row r="146" ht="43" customHeight="1">
      <c r="A146" s="10" t="inlineStr">
        <is>
          <t>IMP-04</t>
        </is>
      </c>
      <c r="B146" s="10" t="inlineStr">
        <is>
          <t>Implementation</t>
        </is>
      </c>
      <c r="C146" s="10" t="inlineStr">
        <is>
          <t>Migration of open work orders, PPM schedules and history from the current system, with the volume included in the price stated.</t>
        </is>
      </c>
      <c r="D146" s="18" t="inlineStr">
        <is>
          <t>Should</t>
        </is>
      </c>
      <c r="E146" s="10" t="inlineStr"/>
      <c r="F146" s="11" t="n"/>
      <c r="G146" s="11" t="n"/>
      <c r="H146" s="16" t="n"/>
      <c r="I146" s="19">
        <f>IF(OR(H146="",D146=""),"",H146*IFERROR(INDEX(Scoring!$B$6:$B$8,MATCH(D146,Scoring!$A$6:$A$8,0)),0))</f>
        <v/>
      </c>
    </row>
    <row r="147" ht="30" customHeight="1">
      <c r="A147" s="10" t="inlineStr">
        <is>
          <t>IMP-05</t>
        </is>
      </c>
      <c r="B147" s="10" t="inlineStr">
        <is>
          <t>Implementation</t>
        </is>
      </c>
      <c r="C147" s="10" t="inlineStr">
        <is>
          <t>Asset survey and tagging, or support for the client's surveyor, against a data standard agreed before the survey starts.</t>
        </is>
      </c>
      <c r="D147" s="18" t="inlineStr">
        <is>
          <t>Could</t>
        </is>
      </c>
      <c r="E147" s="10" t="inlineStr">
        <is>
          <t>Price per asset or per building, separately from the software.</t>
        </is>
      </c>
      <c r="F147" s="11" t="n"/>
      <c r="G147" s="11" t="n"/>
      <c r="H147" s="16" t="n"/>
      <c r="I147" s="19">
        <f>IF(OR(H147="",D147=""),"",H147*IFERROR(INDEX(Scoring!$B$6:$B$8,MATCH(D147,Scoring!$A$6:$A$8,0)),0))</f>
        <v/>
      </c>
    </row>
    <row r="148" ht="30" customHeight="1">
      <c r="A148" s="10" t="inlineStr">
        <is>
          <t>IMP-06</t>
        </is>
      </c>
      <c r="B148" s="10" t="inlineStr">
        <is>
          <t>Implementation</t>
        </is>
      </c>
      <c r="C148" s="10" t="inlineStr">
        <is>
          <t>Workflows, SLAs, forms and reports set up through configuration, not custom code.</t>
        </is>
      </c>
      <c r="D148" s="18" t="inlineStr">
        <is>
          <t>Must</t>
        </is>
      </c>
      <c r="E148" s="10" t="inlineStr">
        <is>
          <t>Identify every requirement in this list that needs custom development.</t>
        </is>
      </c>
      <c r="F148" s="11" t="n"/>
      <c r="G148" s="11" t="n"/>
      <c r="H148" s="16" t="n"/>
      <c r="I148" s="19">
        <f>IF(OR(H148="",D148=""),"",H148*IFERROR(INDEX(Scoring!$B$6:$B$8,MATCH(D148,Scoring!$A$6:$A$8,0)),0))</f>
        <v/>
      </c>
    </row>
    <row r="149" ht="17" customHeight="1">
      <c r="A149" s="10" t="inlineStr">
        <is>
          <t>IMP-07</t>
        </is>
      </c>
      <c r="B149" s="10" t="inlineStr">
        <is>
          <t>Implementation</t>
        </is>
      </c>
      <c r="C149" s="10" t="inlineStr">
        <is>
          <t>Pilot site go-live before the wider rollout.</t>
        </is>
      </c>
      <c r="D149" s="18" t="inlineStr">
        <is>
          <t>Should</t>
        </is>
      </c>
      <c r="E149" s="10" t="inlineStr"/>
      <c r="F149" s="11" t="n"/>
      <c r="G149" s="11" t="n"/>
      <c r="H149" s="16" t="n"/>
      <c r="I149" s="19">
        <f>IF(OR(H149="",D149=""),"",H149*IFERROR(INDEX(Scoring!$B$6:$B$8,MATCH(D149,Scoring!$A$6:$A$8,0)),0))</f>
        <v/>
      </c>
    </row>
    <row r="150" ht="30" customHeight="1">
      <c r="A150" s="10" t="inlineStr">
        <is>
          <t>IMP-08</t>
        </is>
      </c>
      <c r="B150" s="10" t="inlineStr">
        <is>
          <t>Implementation</t>
        </is>
      </c>
      <c r="C150" s="10" t="inlineStr">
        <is>
          <t>User acceptance testing based on the client's own scenarios, with test scripts.</t>
        </is>
      </c>
      <c r="D150" s="18" t="inlineStr">
        <is>
          <t>Must</t>
        </is>
      </c>
      <c r="E150" s="10" t="inlineStr"/>
      <c r="F150" s="11" t="n"/>
      <c r="G150" s="11" t="n"/>
      <c r="H150" s="16" t="n"/>
      <c r="I150" s="19">
        <f>IF(OR(H150="",D150=""),"",H150*IFERROR(INDEX(Scoring!$B$6:$B$8,MATCH(D150,Scoring!$A$6:$A$8,0)),0))</f>
        <v/>
      </c>
    </row>
    <row r="151" ht="17" customHeight="1">
      <c r="A151" s="10" t="inlineStr">
        <is>
          <t>IMP-09</t>
        </is>
      </c>
      <c r="B151" s="10" t="inlineStr">
        <is>
          <t>Implementation</t>
        </is>
      </c>
      <c r="C151" s="10" t="inlineStr">
        <is>
          <t>Hypercare period after go-live with defined support levels.</t>
        </is>
      </c>
      <c r="D151" s="18" t="inlineStr">
        <is>
          <t>Should</t>
        </is>
      </c>
      <c r="E151" s="10" t="inlineStr"/>
      <c r="F151" s="11" t="n"/>
      <c r="G151" s="11" t="n"/>
      <c r="H151" s="16" t="n"/>
      <c r="I151" s="19">
        <f>IF(OR(H151="",D151=""),"",H151*IFERROR(INDEX(Scoring!$B$6:$B$8,MATCH(D151,Scoring!$A$6:$A$8,0)),0))</f>
        <v/>
      </c>
    </row>
    <row r="152" ht="30" customHeight="1">
      <c r="A152" s="10" t="inlineStr">
        <is>
          <t>IMP-10</t>
        </is>
      </c>
      <c r="B152" s="10" t="inlineStr">
        <is>
          <t>Implementation</t>
        </is>
      </c>
      <c r="C152" s="10" t="inlineStr">
        <is>
          <t>Client-side responsibilities and effort stated: data, decisions, testing and staff time.</t>
        </is>
      </c>
      <c r="D152" s="18" t="inlineStr">
        <is>
          <t>Should</t>
        </is>
      </c>
      <c r="E152" s="10" t="inlineStr"/>
      <c r="F152" s="11" t="n"/>
      <c r="G152" s="11" t="n"/>
      <c r="H152" s="16" t="n"/>
      <c r="I152" s="19">
        <f>IF(OR(H152="",D152=""),"",H152*IFERROR(INDEX(Scoring!$B$6:$B$8,MATCH(D152,Scoring!$A$6:$A$8,0)),0))</f>
        <v/>
      </c>
    </row>
    <row r="153" ht="30" customHeight="1">
      <c r="A153" s="10" t="inlineStr">
        <is>
          <t>IMP-11</t>
        </is>
      </c>
      <c r="B153" s="10" t="inlineStr">
        <is>
          <t>Implementation</t>
        </is>
      </c>
      <c r="C153" s="10" t="inlineStr">
        <is>
          <t>On-site workshops, training and go-live support in the client's country.</t>
        </is>
      </c>
      <c r="D153" s="18" t="inlineStr">
        <is>
          <t>Should</t>
        </is>
      </c>
      <c r="E153" s="10" t="inlineStr">
        <is>
          <t>GCC requirement where teams are spread across emirates or countries.</t>
        </is>
      </c>
      <c r="F153" s="11" t="n"/>
      <c r="G153" s="11" t="n"/>
      <c r="H153" s="16" t="n"/>
      <c r="I153" s="19">
        <f>IF(OR(H153="",D153=""),"",H153*IFERROR(INDEX(Scoring!$B$6:$B$8,MATCH(D153,Scoring!$A$6:$A$8,0)),0))</f>
        <v/>
      </c>
    </row>
    <row r="154" ht="30" customHeight="1">
      <c r="A154" s="14" t="inlineStr">
        <is>
          <t>TRN-01</t>
        </is>
      </c>
      <c r="B154" s="14" t="inlineStr">
        <is>
          <t>Training and support</t>
        </is>
      </c>
      <c r="C154" s="14" t="inlineStr">
        <is>
          <t>Role-based training for administrators, helpdesk, supervisors, technicians and client users.</t>
        </is>
      </c>
      <c r="D154" s="15" t="inlineStr">
        <is>
          <t>Must</t>
        </is>
      </c>
      <c r="E154" s="14" t="inlineStr"/>
      <c r="F154" s="11" t="n"/>
      <c r="G154" s="11" t="n"/>
      <c r="H154" s="16" t="n"/>
      <c r="I154" s="17">
        <f>IF(OR(H154="",D154=""),"",H154*IFERROR(INDEX(Scoring!$B$6:$B$8,MATCH(D154,Scoring!$A$6:$A$8,0)),0))</f>
        <v/>
      </c>
    </row>
    <row r="155" ht="30" customHeight="1">
      <c r="A155" s="14" t="inlineStr">
        <is>
          <t>TRN-02</t>
        </is>
      </c>
      <c r="B155" s="14" t="inlineStr">
        <is>
          <t>Training and support</t>
        </is>
      </c>
      <c r="C155" s="14" t="inlineStr">
        <is>
          <t>Training in English and Arabic, and in the main languages of the field workforce where needed.</t>
        </is>
      </c>
      <c r="D155" s="15" t="inlineStr">
        <is>
          <t>Should</t>
        </is>
      </c>
      <c r="E155" s="14" t="inlineStr">
        <is>
          <t>GCC requirement.</t>
        </is>
      </c>
      <c r="F155" s="11" t="n"/>
      <c r="G155" s="11" t="n"/>
      <c r="H155" s="16" t="n"/>
      <c r="I155" s="17">
        <f>IF(OR(H155="",D155=""),"",H155*IFERROR(INDEX(Scoring!$B$6:$B$8,MATCH(D155,Scoring!$A$6:$A$8,0)),0))</f>
        <v/>
      </c>
    </row>
    <row r="156" ht="30" customHeight="1">
      <c r="A156" s="14" t="inlineStr">
        <is>
          <t>TRN-03</t>
        </is>
      </c>
      <c r="B156" s="14" t="inlineStr">
        <is>
          <t>Training and support</t>
        </is>
      </c>
      <c r="C156" s="14" t="inlineStr">
        <is>
          <t>Train-the-trainer sessions and training materials the client can reuse.</t>
        </is>
      </c>
      <c r="D156" s="15" t="inlineStr">
        <is>
          <t>Should</t>
        </is>
      </c>
      <c r="E156" s="14" t="inlineStr"/>
      <c r="F156" s="11" t="n"/>
      <c r="G156" s="11" t="n"/>
      <c r="H156" s="16" t="n"/>
      <c r="I156" s="17">
        <f>IF(OR(H156="",D156=""),"",H156*IFERROR(INDEX(Scoring!$B$6:$B$8,MATCH(D156,Scoring!$A$6:$A$8,0)),0))</f>
        <v/>
      </c>
    </row>
    <row r="157" ht="17" customHeight="1">
      <c r="A157" s="14" t="inlineStr">
        <is>
          <t>TRN-04</t>
        </is>
      </c>
      <c r="B157" s="14" t="inlineStr">
        <is>
          <t>Training and support</t>
        </is>
      </c>
      <c r="C157" s="14" t="inlineStr">
        <is>
          <t>Online help, user guides and short videos.</t>
        </is>
      </c>
      <c r="D157" s="15" t="inlineStr">
        <is>
          <t>Should</t>
        </is>
      </c>
      <c r="E157" s="14" t="inlineStr"/>
      <c r="F157" s="11" t="n"/>
      <c r="G157" s="11" t="n"/>
      <c r="H157" s="16" t="n"/>
      <c r="I157" s="17">
        <f>IF(OR(H157="",D157=""),"",H157*IFERROR(INDEX(Scoring!$B$6:$B$8,MATCH(D157,Scoring!$A$6:$A$8,0)),0))</f>
        <v/>
      </c>
    </row>
    <row r="158" ht="43" customHeight="1">
      <c r="A158" s="14" t="inlineStr">
        <is>
          <t>TRN-05</t>
        </is>
      </c>
      <c r="B158" s="14" t="inlineStr">
        <is>
          <t>Training and support</t>
        </is>
      </c>
      <c r="C158" s="14" t="inlineStr">
        <is>
          <t>Support hours that match the client's operating week, including weekends and Ramadan hours where relevant, with 24/7 cover for critical incidents.</t>
        </is>
      </c>
      <c r="D158" s="15" t="inlineStr">
        <is>
          <t>Must</t>
        </is>
      </c>
      <c r="E158" s="14" t="inlineStr">
        <is>
          <t>GCC requirement.</t>
        </is>
      </c>
      <c r="F158" s="11" t="n"/>
      <c r="G158" s="11" t="n"/>
      <c r="H158" s="16" t="n"/>
      <c r="I158" s="17">
        <f>IF(OR(H158="",D158=""),"",H158*IFERROR(INDEX(Scoring!$B$6:$B$8,MATCH(D158,Scoring!$A$6:$A$8,0)),0))</f>
        <v/>
      </c>
    </row>
    <row r="159" ht="30" customHeight="1">
      <c r="A159" s="14" t="inlineStr">
        <is>
          <t>TRN-06</t>
        </is>
      </c>
      <c r="B159" s="14" t="inlineStr">
        <is>
          <t>Training and support</t>
        </is>
      </c>
      <c r="C159" s="14" t="inlineStr">
        <is>
          <t>Severity levels with response and resolution targets for support tickets, and reporting against them.</t>
        </is>
      </c>
      <c r="D159" s="15" t="inlineStr">
        <is>
          <t>Must</t>
        </is>
      </c>
      <c r="E159" s="14" t="inlineStr"/>
      <c r="F159" s="11" t="n"/>
      <c r="G159" s="11" t="n"/>
      <c r="H159" s="16" t="n"/>
      <c r="I159" s="17">
        <f>IF(OR(H159="",D159=""),"",H159*IFERROR(INDEX(Scoring!$B$6:$B$8,MATCH(D159,Scoring!$A$6:$A$8,0)),0))</f>
        <v/>
      </c>
    </row>
    <row r="160" ht="30" customHeight="1">
      <c r="A160" s="14" t="inlineStr">
        <is>
          <t>TRN-07</t>
        </is>
      </c>
      <c r="B160" s="14" t="inlineStr">
        <is>
          <t>Training and support</t>
        </is>
      </c>
      <c r="C160" s="14" t="inlineStr">
        <is>
          <t>Support channels (portal, email, phone) with support staff in the region.</t>
        </is>
      </c>
      <c r="D160" s="15" t="inlineStr">
        <is>
          <t>Should</t>
        </is>
      </c>
      <c r="E160" s="14" t="inlineStr"/>
      <c r="F160" s="11" t="n"/>
      <c r="G160" s="11" t="n"/>
      <c r="H160" s="16" t="n"/>
      <c r="I160" s="17">
        <f>IF(OR(H160="",D160=""),"",H160*IFERROR(INDEX(Scoring!$B$6:$B$8,MATCH(D160,Scoring!$A$6:$A$8,0)),0))</f>
        <v/>
      </c>
    </row>
    <row r="161" ht="30" customHeight="1">
      <c r="A161" s="14" t="inlineStr">
        <is>
          <t>TRN-08</t>
        </is>
      </c>
      <c r="B161" s="14" t="inlineStr">
        <is>
          <t>Training and support</t>
        </is>
      </c>
      <c r="C161" s="14" t="inlineStr">
        <is>
          <t>Named account manager, regular service reviews and a shared product roadmap.</t>
        </is>
      </c>
      <c r="D161" s="15" t="inlineStr">
        <is>
          <t>Could</t>
        </is>
      </c>
      <c r="E161" s="14" t="inlineStr"/>
      <c r="F161" s="11" t="n"/>
      <c r="G161" s="11" t="n"/>
      <c r="H161" s="16" t="n"/>
      <c r="I161" s="17">
        <f>IF(OR(H161="",D161=""),"",H161*IFERROR(INDEX(Scoring!$B$6:$B$8,MATCH(D161,Scoring!$A$6:$A$8,0)),0))</f>
        <v/>
      </c>
    </row>
    <row r="162" ht="30" customHeight="1">
      <c r="A162" s="10" t="inlineStr">
        <is>
          <t>COM-01</t>
        </is>
      </c>
      <c r="B162" s="10" t="inlineStr">
        <is>
          <t>Commercial terms</t>
        </is>
      </c>
      <c r="C162" s="10" t="inlineStr">
        <is>
          <t>Pricing model stated clearly (per user, asset, building, square metre or site), with each user type defined.</t>
        </is>
      </c>
      <c r="D162" s="18" t="inlineStr">
        <is>
          <t>Must</t>
        </is>
      </c>
      <c r="E162" s="10" t="inlineStr"/>
      <c r="F162" s="11" t="n"/>
      <c r="G162" s="11" t="n"/>
      <c r="H162" s="16" t="n"/>
      <c r="I162" s="19">
        <f>IF(OR(H162="",D162=""),"",H162*IFERROR(INDEX(Scoring!$B$6:$B$8,MATCH(D162,Scoring!$A$6:$A$8,0)),0))</f>
        <v/>
      </c>
    </row>
    <row r="163" ht="30" customHeight="1">
      <c r="A163" s="10" t="inlineStr">
        <is>
          <t>COM-02</t>
        </is>
      </c>
      <c r="B163" s="10" t="inlineStr">
        <is>
          <t>Commercial terms</t>
        </is>
      </c>
      <c r="C163" s="10" t="inlineStr">
        <is>
          <t>All one-time costs itemised: implementation, migration, integrations, training and travel.</t>
        </is>
      </c>
      <c r="D163" s="18" t="inlineStr">
        <is>
          <t>Must</t>
        </is>
      </c>
      <c r="E163" s="10" t="inlineStr"/>
      <c r="F163" s="11" t="n"/>
      <c r="G163" s="11" t="n"/>
      <c r="H163" s="16" t="n"/>
      <c r="I163" s="19">
        <f>IF(OR(H163="",D163=""),"",H163*IFERROR(INDEX(Scoring!$B$6:$B$8,MATCH(D163,Scoring!$A$6:$A$8,0)),0))</f>
        <v/>
      </c>
    </row>
    <row r="164" ht="30" customHeight="1">
      <c r="A164" s="10" t="inlineStr">
        <is>
          <t>COM-03</t>
        </is>
      </c>
      <c r="B164" s="10" t="inlineStr">
        <is>
          <t>Commercial terms</t>
        </is>
      </c>
      <c r="C164" s="10" t="inlineStr">
        <is>
          <t>Five-year total cost of ownership using the client's volumes, including annual fees, support, hosting and expected increases.</t>
        </is>
      </c>
      <c r="D164" s="18" t="inlineStr">
        <is>
          <t>Must</t>
        </is>
      </c>
      <c r="E164" s="10" t="inlineStr">
        <is>
          <t>Use the volumes in the RFP pack so that offers can be compared.</t>
        </is>
      </c>
      <c r="F164" s="11" t="n"/>
      <c r="G164" s="11" t="n"/>
      <c r="H164" s="16" t="n"/>
      <c r="I164" s="19">
        <f>IF(OR(H164="",D164=""),"",H164*IFERROR(INDEX(Scoring!$B$6:$B$8,MATCH(D164,Scoring!$A$6:$A$8,0)),0))</f>
        <v/>
      </c>
    </row>
    <row r="165" ht="17" customHeight="1">
      <c r="A165" s="10" t="inlineStr">
        <is>
          <t>COM-04</t>
        </is>
      </c>
      <c r="B165" s="10" t="inlineStr">
        <is>
          <t>Commercial terms</t>
        </is>
      </c>
      <c r="C165" s="10" t="inlineStr">
        <is>
          <t>Cap on annual price increases.</t>
        </is>
      </c>
      <c r="D165" s="18" t="inlineStr">
        <is>
          <t>Should</t>
        </is>
      </c>
      <c r="E165" s="10" t="inlineStr"/>
      <c r="F165" s="11" t="n"/>
      <c r="G165" s="11" t="n"/>
      <c r="H165" s="16" t="n"/>
      <c r="I165" s="19">
        <f>IF(OR(H165="",D165=""),"",H165*IFERROR(INDEX(Scoring!$B$6:$B$8,MATCH(D165,Scoring!$A$6:$A$8,0)),0))</f>
        <v/>
      </c>
    </row>
    <row r="166" ht="30" customHeight="1">
      <c r="A166" s="10" t="inlineStr">
        <is>
          <t>COM-05</t>
        </is>
      </c>
      <c r="B166" s="10" t="inlineStr">
        <is>
          <t>Commercial terms</t>
        </is>
      </c>
      <c r="C166" s="10" t="inlineStr">
        <is>
          <t>Price of adding users, buildings, modules or storage during the contract.</t>
        </is>
      </c>
      <c r="D166" s="18" t="inlineStr">
        <is>
          <t>Should</t>
        </is>
      </c>
      <c r="E166" s="10" t="inlineStr"/>
      <c r="F166" s="11" t="n"/>
      <c r="G166" s="11" t="n"/>
      <c r="H166" s="16" t="n"/>
      <c r="I166" s="19">
        <f>IF(OR(H166="",D166=""),"",H166*IFERROR(INDEX(Scoring!$B$6:$B$8,MATCH(D166,Scoring!$A$6:$A$8,0)),0))</f>
        <v/>
      </c>
    </row>
    <row r="167" ht="30" customHeight="1">
      <c r="A167" s="10" t="inlineStr">
        <is>
          <t>COM-06</t>
        </is>
      </c>
      <c r="B167" s="10" t="inlineStr">
        <is>
          <t>Commercial terms</t>
        </is>
      </c>
      <c r="C167" s="10" t="inlineStr">
        <is>
          <t>Pricing for occasional users such as tenants, contractors and auditors.</t>
        </is>
      </c>
      <c r="D167" s="18" t="inlineStr">
        <is>
          <t>Should</t>
        </is>
      </c>
      <c r="E167" s="10" t="inlineStr"/>
      <c r="F167" s="11" t="n"/>
      <c r="G167" s="11" t="n"/>
      <c r="H167" s="16" t="n"/>
      <c r="I167" s="19">
        <f>IF(OR(H167="",D167=""),"",H167*IFERROR(INDEX(Scoring!$B$6:$B$8,MATCH(D167,Scoring!$A$6:$A$8,0)),0))</f>
        <v/>
      </c>
    </row>
    <row r="168" ht="30" customHeight="1">
      <c r="A168" s="10" t="inlineStr">
        <is>
          <t>COM-07</t>
        </is>
      </c>
      <c r="B168" s="10" t="inlineStr">
        <is>
          <t>Commercial terms</t>
        </is>
      </c>
      <c r="C168" s="10" t="inlineStr">
        <is>
          <t>Prices in local currency (for example AED or SAR) with VAT shown separately.</t>
        </is>
      </c>
      <c r="D168" s="18" t="inlineStr">
        <is>
          <t>Should</t>
        </is>
      </c>
      <c r="E168" s="10" t="inlineStr"/>
      <c r="F168" s="11" t="n"/>
      <c r="G168" s="11" t="n"/>
      <c r="H168" s="16" t="n"/>
      <c r="I168" s="19">
        <f>IF(OR(H168="",D168=""),"",H168*IFERROR(INDEX(Scoring!$B$6:$B$8,MATCH(D168,Scoring!$A$6:$A$8,0)),0))</f>
        <v/>
      </c>
    </row>
    <row r="169" ht="30" customHeight="1">
      <c r="A169" s="10" t="inlineStr">
        <is>
          <t>COM-08</t>
        </is>
      </c>
      <c r="B169" s="10" t="inlineStr">
        <is>
          <t>Commercial terms</t>
        </is>
      </c>
      <c r="C169" s="10" t="inlineStr">
        <is>
          <t>Contract term, renewal and termination rights, including exit assistance and data return.</t>
        </is>
      </c>
      <c r="D169" s="18" t="inlineStr">
        <is>
          <t>Must</t>
        </is>
      </c>
      <c r="E169" s="10" t="inlineStr"/>
      <c r="F169" s="11" t="n"/>
      <c r="G169" s="11" t="n"/>
      <c r="H169" s="16" t="n"/>
      <c r="I169" s="19">
        <f>IF(OR(H169="",D169=""),"",H169*IFERROR(INDEX(Scoring!$B$6:$B$8,MATCH(D169,Scoring!$A$6:$A$8,0)),0))</f>
        <v/>
      </c>
    </row>
    <row r="170" ht="17" customHeight="1">
      <c r="A170" s="10" t="inlineStr">
        <is>
          <t>COM-09</t>
        </is>
      </c>
      <c r="B170" s="10" t="inlineStr">
        <is>
          <t>Commercial terms</t>
        </is>
      </c>
      <c r="C170" s="10" t="inlineStr">
        <is>
          <t>Payment milestones tied to acceptance.</t>
        </is>
      </c>
      <c r="D170" s="18" t="inlineStr">
        <is>
          <t>Should</t>
        </is>
      </c>
      <c r="E170" s="10" t="inlineStr"/>
      <c r="F170" s="11" t="n"/>
      <c r="G170" s="11" t="n"/>
      <c r="H170" s="16" t="n"/>
      <c r="I170" s="19">
        <f>IF(OR(H170="",D170=""),"",H170*IFERROR(INDEX(Scoring!$B$6:$B$8,MATCH(D170,Scoring!$A$6:$A$8,0)),0))</f>
        <v/>
      </c>
    </row>
    <row r="171" ht="30" customHeight="1">
      <c r="A171" s="10" t="inlineStr">
        <is>
          <t>COM-10</t>
        </is>
      </c>
      <c r="B171" s="10" t="inlineStr">
        <is>
          <t>Commercial terms</t>
        </is>
      </c>
      <c r="C171" s="10" t="inlineStr">
        <is>
          <t>Three references from clients of similar size and sector, at least one in the same country, who can be called.</t>
        </is>
      </c>
      <c r="D171" s="18" t="inlineStr">
        <is>
          <t>Must</t>
        </is>
      </c>
      <c r="E171" s="10" t="inlineStr">
        <is>
          <t>Provide names and contact details with each client's consent.</t>
        </is>
      </c>
      <c r="F171" s="11" t="n"/>
      <c r="G171" s="11" t="n"/>
      <c r="H171" s="16" t="n"/>
      <c r="I171" s="19">
        <f>IF(OR(H171="",D171=""),"",H171*IFERROR(INDEX(Scoring!$B$6:$B$8,MATCH(D171,Scoring!$A$6:$A$8,0)),0))</f>
        <v/>
      </c>
    </row>
    <row r="172" ht="30" customHeight="1">
      <c r="A172" s="10" t="inlineStr">
        <is>
          <t>COM-11</t>
        </is>
      </c>
      <c r="B172" s="10" t="inlineStr">
        <is>
          <t>Commercial terms</t>
        </is>
      </c>
      <c r="C172" s="10" t="inlineStr">
        <is>
          <t>Source code escrow or a continuity arrangement for on-premise licences.</t>
        </is>
      </c>
      <c r="D172" s="18" t="inlineStr">
        <is>
          <t>Could</t>
        </is>
      </c>
      <c r="E172" s="10" t="inlineStr"/>
      <c r="F172" s="11" t="n"/>
      <c r="G172" s="11" t="n"/>
      <c r="H172" s="16" t="n"/>
      <c r="I172" s="19">
        <f>IF(OR(H172="",D172=""),"",H172*IFERROR(INDEX(Scoring!$B$6:$B$8,MATCH(D172,Scoring!$A$6:$A$8,0)),0))</f>
        <v/>
      </c>
    </row>
  </sheetData>
  <autoFilter ref="A1:I172"/>
  <dataValidations count="3">
    <dataValidation sqref="D2:D500" showDropDown="0" showInputMessage="1" showErrorMessage="1" allowBlank="1" errorTitle="Priority" error="Choose Must, Should or Could." promptTitle="Priority" prompt="Must, Should or Could" type="list">
      <formula1>"Must,Should,Could"</formula1>
    </dataValidation>
    <dataValidation sqref="F2:F500" showDropDown="0" showInputMessage="1" showErrorMessage="1" allowBlank="1" errorTitle="Vendor response" error="Choose Yes, Configurable, Customisation, Roadmap or No." promptTitle="Vendor response" prompt="Yes, Configurable, Customisation, Roadmap or No" type="list">
      <formula1>"Yes,Configurable,Customisation,Roadmap,No"</formula1>
    </dataValidation>
    <dataValidation sqref="H2:H500" showDropDown="0" showInputMessage="1" showErrorMessage="1" allowBlank="1" errorTitle="Score" error="Enter a whole number from 0 to 5." type="whole" operator="between">
      <formula1>0</formula1>
      <formula2>5</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J66"/>
  <sheetViews>
    <sheetView tabSelected="0" workbookViewId="0">
      <pane ySplit="1" topLeftCell="A2" activePane="bottomLeft" state="frozen"/>
      <selection pane="bottomLef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 width="14" customWidth="1" min="7" max="7"/>
    <col width="14" customWidth="1" min="8" max="8"/>
    <col width="14" customWidth="1" min="9" max="9"/>
    <col width="18" customWidth="1" min="10" max="10"/>
  </cols>
  <sheetData>
    <row r="1">
      <c r="A1" s="1" t="inlineStr">
        <is>
          <t>Scoring</t>
        </is>
      </c>
    </row>
    <row r="2">
      <c r="A2" s="20" t="inlineStr">
        <is>
          <t>Shaded cells are inputs. Everything else calculates from the Requirements and Demo script sheets. Module weights must total 100%.</t>
        </is>
      </c>
    </row>
    <row r="3">
      <c r="A3" s="21" t="inlineStr">
        <is>
          <t>Vendor in this file</t>
        </is>
      </c>
      <c r="B3" s="8" t="n"/>
      <c r="C3" s="22" t="n"/>
    </row>
    <row r="5">
      <c r="A5" s="13" t="inlineStr">
        <is>
          <t>Priority</t>
        </is>
      </c>
      <c r="B5" s="13" t="inlineStr">
        <is>
          <t>Multiplier</t>
        </is>
      </c>
    </row>
    <row r="6">
      <c r="A6" s="23" t="inlineStr">
        <is>
          <t>Must</t>
        </is>
      </c>
      <c r="B6" s="24" t="n">
        <v>3</v>
      </c>
    </row>
    <row r="7">
      <c r="A7" s="23" t="inlineStr">
        <is>
          <t>Should</t>
        </is>
      </c>
      <c r="B7" s="24" t="n">
        <v>2</v>
      </c>
    </row>
    <row r="8">
      <c r="A8" s="23" t="inlineStr">
        <is>
          <t>Could</t>
        </is>
      </c>
      <c r="B8" s="24" t="n">
        <v>1</v>
      </c>
    </row>
    <row r="10">
      <c r="A10" s="25" t="inlineStr">
        <is>
          <t>Module weights and results for the vendor in this file</t>
        </is>
      </c>
    </row>
    <row r="11" ht="30" customHeight="1">
      <c r="A11" s="13" t="inlineStr">
        <is>
          <t>Module</t>
        </is>
      </c>
      <c r="B11" s="13" t="inlineStr">
        <is>
          <t>Weight</t>
        </is>
      </c>
      <c r="C11" s="13" t="inlineStr">
        <is>
          <t>Requirements</t>
        </is>
      </c>
      <c r="D11" s="13" t="inlineStr">
        <is>
          <t>Musts</t>
        </is>
      </c>
      <c r="E11" s="13" t="inlineStr">
        <is>
          <t>Scored so far</t>
        </is>
      </c>
      <c r="F11" s="13" t="inlineStr">
        <is>
          <t>Maximum points</t>
        </is>
      </c>
      <c r="G11" s="13" t="inlineStr">
        <is>
          <t>Points scored</t>
        </is>
      </c>
      <c r="H11" s="13" t="inlineStr">
        <is>
          <t>Module score</t>
        </is>
      </c>
      <c r="I11" s="13" t="inlineStr">
        <is>
          <t>Weighted score</t>
        </is>
      </c>
      <c r="J11" s="13" t="inlineStr">
        <is>
          <t>Musts answered No or Roadmap</t>
        </is>
      </c>
    </row>
    <row r="12">
      <c r="A12" s="23" t="inlineStr">
        <is>
          <t>Asset register</t>
        </is>
      </c>
      <c r="B12" s="26" t="n">
        <v>0.08</v>
      </c>
      <c r="C12" s="27">
        <f>COUNTIF(Requirements!$B$2:$B$500,$A12)</f>
        <v/>
      </c>
      <c r="D12" s="27">
        <f>COUNTIFS(Requirements!$B$2:$B$500,$A12,Requirements!$D$2:$D$500,"Must")</f>
        <v/>
      </c>
      <c r="E12" s="27">
        <f>COUNTIFS(Requirements!$B$2:$B$500,$A12,Requirements!$H$2:$H$500,"&lt;&gt;")</f>
        <v/>
      </c>
      <c r="F12" s="27">
        <f>5*(COUNTIFS(Requirements!$B$2:$B$500,$A12,Requirements!$D$2:$D$500,"Must")*$B$6+COUNTIFS(Requirements!$B$2:$B$500,$A12,Requirements!$D$2:$D$500,"Should")*$B$7+COUNTIFS(Requirements!$B$2:$B$500,$A12,Requirements!$D$2:$D$500,"Could")*$B$8)</f>
        <v/>
      </c>
      <c r="G12" s="27">
        <f>SUMIFS(Requirements!$I$2:$I$500,Requirements!$B$2:$B$500,$A12)</f>
        <v/>
      </c>
      <c r="H12" s="28">
        <f>IF(F12=0,"",G12/F12)</f>
        <v/>
      </c>
      <c r="I12" s="28">
        <f>IF(H12="","",B12*H12)</f>
        <v/>
      </c>
      <c r="J12" s="27">
        <f>COUNTIFS(Requirements!$B$2:$B$500,$A12,Requirements!$D$2:$D$500,"Must",Requirements!$F$2:$F$500,"No")+COUNTIFS(Requirements!$B$2:$B$500,$A12,Requirements!$D$2:$D$500,"Must",Requirements!$F$2:$F$500,"Roadmap")</f>
        <v/>
      </c>
    </row>
    <row r="13">
      <c r="A13" s="23" t="inlineStr">
        <is>
          <t>Work orders and helpdesk</t>
        </is>
      </c>
      <c r="B13" s="26" t="n">
        <v>0.12</v>
      </c>
      <c r="C13" s="27">
        <f>COUNTIF(Requirements!$B$2:$B$500,$A13)</f>
        <v/>
      </c>
      <c r="D13" s="27">
        <f>COUNTIFS(Requirements!$B$2:$B$500,$A13,Requirements!$D$2:$D$500,"Must")</f>
        <v/>
      </c>
      <c r="E13" s="27">
        <f>COUNTIFS(Requirements!$B$2:$B$500,$A13,Requirements!$H$2:$H$500,"&lt;&gt;")</f>
        <v/>
      </c>
      <c r="F13" s="27">
        <f>5*(COUNTIFS(Requirements!$B$2:$B$500,$A13,Requirements!$D$2:$D$500,"Must")*$B$6+COUNTIFS(Requirements!$B$2:$B$500,$A13,Requirements!$D$2:$D$500,"Should")*$B$7+COUNTIFS(Requirements!$B$2:$B$500,$A13,Requirements!$D$2:$D$500,"Could")*$B$8)</f>
        <v/>
      </c>
      <c r="G13" s="27">
        <f>SUMIFS(Requirements!$I$2:$I$500,Requirements!$B$2:$B$500,$A13)</f>
        <v/>
      </c>
      <c r="H13" s="28">
        <f>IF(F13=0,"",G13/F13)</f>
        <v/>
      </c>
      <c r="I13" s="28">
        <f>IF(H13="","",B13*H13)</f>
        <v/>
      </c>
      <c r="J13" s="27">
        <f>COUNTIFS(Requirements!$B$2:$B$500,$A13,Requirements!$D$2:$D$500,"Must",Requirements!$F$2:$F$500,"No")+COUNTIFS(Requirements!$B$2:$B$500,$A13,Requirements!$D$2:$D$500,"Must",Requirements!$F$2:$F$500,"Roadmap")</f>
        <v/>
      </c>
    </row>
    <row r="14">
      <c r="A14" s="23" t="inlineStr">
        <is>
          <t>PPM</t>
        </is>
      </c>
      <c r="B14" s="26" t="n">
        <v>0.1</v>
      </c>
      <c r="C14" s="27">
        <f>COUNTIF(Requirements!$B$2:$B$500,$A14)</f>
        <v/>
      </c>
      <c r="D14" s="27">
        <f>COUNTIFS(Requirements!$B$2:$B$500,$A14,Requirements!$D$2:$D$500,"Must")</f>
        <v/>
      </c>
      <c r="E14" s="27">
        <f>COUNTIFS(Requirements!$B$2:$B$500,$A14,Requirements!$H$2:$H$500,"&lt;&gt;")</f>
        <v/>
      </c>
      <c r="F14" s="27">
        <f>5*(COUNTIFS(Requirements!$B$2:$B$500,$A14,Requirements!$D$2:$D$500,"Must")*$B$6+COUNTIFS(Requirements!$B$2:$B$500,$A14,Requirements!$D$2:$D$500,"Should")*$B$7+COUNTIFS(Requirements!$B$2:$B$500,$A14,Requirements!$D$2:$D$500,"Could")*$B$8)</f>
        <v/>
      </c>
      <c r="G14" s="27">
        <f>SUMIFS(Requirements!$I$2:$I$500,Requirements!$B$2:$B$500,$A14)</f>
        <v/>
      </c>
      <c r="H14" s="28">
        <f>IF(F14=0,"",G14/F14)</f>
        <v/>
      </c>
      <c r="I14" s="28">
        <f>IF(H14="","",B14*H14)</f>
        <v/>
      </c>
      <c r="J14" s="27">
        <f>COUNTIFS(Requirements!$B$2:$B$500,$A14,Requirements!$D$2:$D$500,"Must",Requirements!$F$2:$F$500,"No")+COUNTIFS(Requirements!$B$2:$B$500,$A14,Requirements!$D$2:$D$500,"Must",Requirements!$F$2:$F$500,"Roadmap")</f>
        <v/>
      </c>
    </row>
    <row r="15">
      <c r="A15" s="23" t="inlineStr">
        <is>
          <t>Inspections and compliance</t>
        </is>
      </c>
      <c r="B15" s="26" t="n">
        <v>0.08</v>
      </c>
      <c r="C15" s="27">
        <f>COUNTIF(Requirements!$B$2:$B$500,$A15)</f>
        <v/>
      </c>
      <c r="D15" s="27">
        <f>COUNTIFS(Requirements!$B$2:$B$500,$A15,Requirements!$D$2:$D$500,"Must")</f>
        <v/>
      </c>
      <c r="E15" s="27">
        <f>COUNTIFS(Requirements!$B$2:$B$500,$A15,Requirements!$H$2:$H$500,"&lt;&gt;")</f>
        <v/>
      </c>
      <c r="F15" s="27">
        <f>5*(COUNTIFS(Requirements!$B$2:$B$500,$A15,Requirements!$D$2:$D$500,"Must")*$B$6+COUNTIFS(Requirements!$B$2:$B$500,$A15,Requirements!$D$2:$D$500,"Should")*$B$7+COUNTIFS(Requirements!$B$2:$B$500,$A15,Requirements!$D$2:$D$500,"Could")*$B$8)</f>
        <v/>
      </c>
      <c r="G15" s="27">
        <f>SUMIFS(Requirements!$I$2:$I$500,Requirements!$B$2:$B$500,$A15)</f>
        <v/>
      </c>
      <c r="H15" s="28">
        <f>IF(F15=0,"",G15/F15)</f>
        <v/>
      </c>
      <c r="I15" s="28">
        <f>IF(H15="","",B15*H15)</f>
        <v/>
      </c>
      <c r="J15" s="27">
        <f>COUNTIFS(Requirements!$B$2:$B$500,$A15,Requirements!$D$2:$D$500,"Must",Requirements!$F$2:$F$500,"No")+COUNTIFS(Requirements!$B$2:$B$500,$A15,Requirements!$D$2:$D$500,"Must",Requirements!$F$2:$F$500,"Roadmap")</f>
        <v/>
      </c>
    </row>
    <row r="16">
      <c r="A16" s="23" t="inlineStr">
        <is>
          <t>Contractors and SLAs</t>
        </is>
      </c>
      <c r="B16" s="26" t="n">
        <v>0.08</v>
      </c>
      <c r="C16" s="27">
        <f>COUNTIF(Requirements!$B$2:$B$500,$A16)</f>
        <v/>
      </c>
      <c r="D16" s="27">
        <f>COUNTIFS(Requirements!$B$2:$B$500,$A16,Requirements!$D$2:$D$500,"Must")</f>
        <v/>
      </c>
      <c r="E16" s="27">
        <f>COUNTIFS(Requirements!$B$2:$B$500,$A16,Requirements!$H$2:$H$500,"&lt;&gt;")</f>
        <v/>
      </c>
      <c r="F16" s="27">
        <f>5*(COUNTIFS(Requirements!$B$2:$B$500,$A16,Requirements!$D$2:$D$500,"Must")*$B$6+COUNTIFS(Requirements!$B$2:$B$500,$A16,Requirements!$D$2:$D$500,"Should")*$B$7+COUNTIFS(Requirements!$B$2:$B$500,$A16,Requirements!$D$2:$D$500,"Could")*$B$8)</f>
        <v/>
      </c>
      <c r="G16" s="27">
        <f>SUMIFS(Requirements!$I$2:$I$500,Requirements!$B$2:$B$500,$A16)</f>
        <v/>
      </c>
      <c r="H16" s="28">
        <f>IF(F16=0,"",G16/F16)</f>
        <v/>
      </c>
      <c r="I16" s="28">
        <f>IF(H16="","",B16*H16)</f>
        <v/>
      </c>
      <c r="J16" s="27">
        <f>COUNTIFS(Requirements!$B$2:$B$500,$A16,Requirements!$D$2:$D$500,"Must",Requirements!$F$2:$F$500,"No")+COUNTIFS(Requirements!$B$2:$B$500,$A16,Requirements!$D$2:$D$500,"Must",Requirements!$F$2:$F$500,"Roadmap")</f>
        <v/>
      </c>
    </row>
    <row r="17">
      <c r="A17" s="23" t="inlineStr">
        <is>
          <t>Inventory and procurement</t>
        </is>
      </c>
      <c r="B17" s="26" t="n">
        <v>0.05</v>
      </c>
      <c r="C17" s="27">
        <f>COUNTIF(Requirements!$B$2:$B$500,$A17)</f>
        <v/>
      </c>
      <c r="D17" s="27">
        <f>COUNTIFS(Requirements!$B$2:$B$500,$A17,Requirements!$D$2:$D$500,"Must")</f>
        <v/>
      </c>
      <c r="E17" s="27">
        <f>COUNTIFS(Requirements!$B$2:$B$500,$A17,Requirements!$H$2:$H$500,"&lt;&gt;")</f>
        <v/>
      </c>
      <c r="F17" s="27">
        <f>5*(COUNTIFS(Requirements!$B$2:$B$500,$A17,Requirements!$D$2:$D$500,"Must")*$B$6+COUNTIFS(Requirements!$B$2:$B$500,$A17,Requirements!$D$2:$D$500,"Should")*$B$7+COUNTIFS(Requirements!$B$2:$B$500,$A17,Requirements!$D$2:$D$500,"Could")*$B$8)</f>
        <v/>
      </c>
      <c r="G17" s="27">
        <f>SUMIFS(Requirements!$I$2:$I$500,Requirements!$B$2:$B$500,$A17)</f>
        <v/>
      </c>
      <c r="H17" s="28">
        <f>IF(F17=0,"",G17/F17)</f>
        <v/>
      </c>
      <c r="I17" s="28">
        <f>IF(H17="","",B17*H17)</f>
        <v/>
      </c>
      <c r="J17" s="27">
        <f>COUNTIFS(Requirements!$B$2:$B$500,$A17,Requirements!$D$2:$D$500,"Must",Requirements!$F$2:$F$500,"No")+COUNTIFS(Requirements!$B$2:$B$500,$A17,Requirements!$D$2:$D$500,"Must",Requirements!$F$2:$F$500,"Roadmap")</f>
        <v/>
      </c>
    </row>
    <row r="18">
      <c r="A18" s="23" t="inlineStr">
        <is>
          <t>Contracts and billing</t>
        </is>
      </c>
      <c r="B18" s="26" t="n">
        <v>0.06</v>
      </c>
      <c r="C18" s="27">
        <f>COUNTIF(Requirements!$B$2:$B$500,$A18)</f>
        <v/>
      </c>
      <c r="D18" s="27">
        <f>COUNTIFS(Requirements!$B$2:$B$500,$A18,Requirements!$D$2:$D$500,"Must")</f>
        <v/>
      </c>
      <c r="E18" s="27">
        <f>COUNTIFS(Requirements!$B$2:$B$500,$A18,Requirements!$H$2:$H$500,"&lt;&gt;")</f>
        <v/>
      </c>
      <c r="F18" s="27">
        <f>5*(COUNTIFS(Requirements!$B$2:$B$500,$A18,Requirements!$D$2:$D$500,"Must")*$B$6+COUNTIFS(Requirements!$B$2:$B$500,$A18,Requirements!$D$2:$D$500,"Should")*$B$7+COUNTIFS(Requirements!$B$2:$B$500,$A18,Requirements!$D$2:$D$500,"Could")*$B$8)</f>
        <v/>
      </c>
      <c r="G18" s="27">
        <f>SUMIFS(Requirements!$I$2:$I$500,Requirements!$B$2:$B$500,$A18)</f>
        <v/>
      </c>
      <c r="H18" s="28">
        <f>IF(F18=0,"",G18/F18)</f>
        <v/>
      </c>
      <c r="I18" s="28">
        <f>IF(H18="","",B18*H18)</f>
        <v/>
      </c>
      <c r="J18" s="27">
        <f>COUNTIFS(Requirements!$B$2:$B$500,$A18,Requirements!$D$2:$D$500,"Must",Requirements!$F$2:$F$500,"No")+COUNTIFS(Requirements!$B$2:$B$500,$A18,Requirements!$D$2:$D$500,"Must",Requirements!$F$2:$F$500,"Roadmap")</f>
        <v/>
      </c>
    </row>
    <row r="19">
      <c r="A19" s="23" t="inlineStr">
        <is>
          <t>Mobile app</t>
        </is>
      </c>
      <c r="B19" s="26" t="n">
        <v>0.08</v>
      </c>
      <c r="C19" s="27">
        <f>COUNTIF(Requirements!$B$2:$B$500,$A19)</f>
        <v/>
      </c>
      <c r="D19" s="27">
        <f>COUNTIFS(Requirements!$B$2:$B$500,$A19,Requirements!$D$2:$D$500,"Must")</f>
        <v/>
      </c>
      <c r="E19" s="27">
        <f>COUNTIFS(Requirements!$B$2:$B$500,$A19,Requirements!$H$2:$H$500,"&lt;&gt;")</f>
        <v/>
      </c>
      <c r="F19" s="27">
        <f>5*(COUNTIFS(Requirements!$B$2:$B$500,$A19,Requirements!$D$2:$D$500,"Must")*$B$6+COUNTIFS(Requirements!$B$2:$B$500,$A19,Requirements!$D$2:$D$500,"Should")*$B$7+COUNTIFS(Requirements!$B$2:$B$500,$A19,Requirements!$D$2:$D$500,"Could")*$B$8)</f>
        <v/>
      </c>
      <c r="G19" s="27">
        <f>SUMIFS(Requirements!$I$2:$I$500,Requirements!$B$2:$B$500,$A19)</f>
        <v/>
      </c>
      <c r="H19" s="28">
        <f>IF(F19=0,"",G19/F19)</f>
        <v/>
      </c>
      <c r="I19" s="28">
        <f>IF(H19="","",B19*H19)</f>
        <v/>
      </c>
      <c r="J19" s="27">
        <f>COUNTIFS(Requirements!$B$2:$B$500,$A19,Requirements!$D$2:$D$500,"Must",Requirements!$F$2:$F$500,"No")+COUNTIFS(Requirements!$B$2:$B$500,$A19,Requirements!$D$2:$D$500,"Must",Requirements!$F$2:$F$500,"Roadmap")</f>
        <v/>
      </c>
    </row>
    <row r="20">
      <c r="A20" s="23" t="inlineStr">
        <is>
          <t>Client and tenant portal</t>
        </is>
      </c>
      <c r="B20" s="26" t="n">
        <v>0.04</v>
      </c>
      <c r="C20" s="27">
        <f>COUNTIF(Requirements!$B$2:$B$500,$A20)</f>
        <v/>
      </c>
      <c r="D20" s="27">
        <f>COUNTIFS(Requirements!$B$2:$B$500,$A20,Requirements!$D$2:$D$500,"Must")</f>
        <v/>
      </c>
      <c r="E20" s="27">
        <f>COUNTIFS(Requirements!$B$2:$B$500,$A20,Requirements!$H$2:$H$500,"&lt;&gt;")</f>
        <v/>
      </c>
      <c r="F20" s="27">
        <f>5*(COUNTIFS(Requirements!$B$2:$B$500,$A20,Requirements!$D$2:$D$500,"Must")*$B$6+COUNTIFS(Requirements!$B$2:$B$500,$A20,Requirements!$D$2:$D$500,"Should")*$B$7+COUNTIFS(Requirements!$B$2:$B$500,$A20,Requirements!$D$2:$D$500,"Could")*$B$8)</f>
        <v/>
      </c>
      <c r="G20" s="27">
        <f>SUMIFS(Requirements!$I$2:$I$500,Requirements!$B$2:$B$500,$A20)</f>
        <v/>
      </c>
      <c r="H20" s="28">
        <f>IF(F20=0,"",G20/F20)</f>
        <v/>
      </c>
      <c r="I20" s="28">
        <f>IF(H20="","",B20*H20)</f>
        <v/>
      </c>
      <c r="J20" s="27">
        <f>COUNTIFS(Requirements!$B$2:$B$500,$A20,Requirements!$D$2:$D$500,"Must",Requirements!$F$2:$F$500,"No")+COUNTIFS(Requirements!$B$2:$B$500,$A20,Requirements!$D$2:$D$500,"Must",Requirements!$F$2:$F$500,"Roadmap")</f>
        <v/>
      </c>
    </row>
    <row r="21">
      <c r="A21" s="23" t="inlineStr">
        <is>
          <t>Reporting and dashboards</t>
        </is>
      </c>
      <c r="B21" s="26" t="n">
        <v>0.06</v>
      </c>
      <c r="C21" s="27">
        <f>COUNTIF(Requirements!$B$2:$B$500,$A21)</f>
        <v/>
      </c>
      <c r="D21" s="27">
        <f>COUNTIFS(Requirements!$B$2:$B$500,$A21,Requirements!$D$2:$D$500,"Must")</f>
        <v/>
      </c>
      <c r="E21" s="27">
        <f>COUNTIFS(Requirements!$B$2:$B$500,$A21,Requirements!$H$2:$H$500,"&lt;&gt;")</f>
        <v/>
      </c>
      <c r="F21" s="27">
        <f>5*(COUNTIFS(Requirements!$B$2:$B$500,$A21,Requirements!$D$2:$D$500,"Must")*$B$6+COUNTIFS(Requirements!$B$2:$B$500,$A21,Requirements!$D$2:$D$500,"Should")*$B$7+COUNTIFS(Requirements!$B$2:$B$500,$A21,Requirements!$D$2:$D$500,"Could")*$B$8)</f>
        <v/>
      </c>
      <c r="G21" s="27">
        <f>SUMIFS(Requirements!$I$2:$I$500,Requirements!$B$2:$B$500,$A21)</f>
        <v/>
      </c>
      <c r="H21" s="28">
        <f>IF(F21=0,"",G21/F21)</f>
        <v/>
      </c>
      <c r="I21" s="28">
        <f>IF(H21="","",B21*H21)</f>
        <v/>
      </c>
      <c r="J21" s="27">
        <f>COUNTIFS(Requirements!$B$2:$B$500,$A21,Requirements!$D$2:$D$500,"Must",Requirements!$F$2:$F$500,"No")+COUNTIFS(Requirements!$B$2:$B$500,$A21,Requirements!$D$2:$D$500,"Must",Requirements!$F$2:$F$500,"Roadmap")</f>
        <v/>
      </c>
    </row>
    <row r="22">
      <c r="A22" s="23" t="inlineStr">
        <is>
          <t>Integrations</t>
        </is>
      </c>
      <c r="B22" s="26" t="n">
        <v>0.06</v>
      </c>
      <c r="C22" s="27">
        <f>COUNTIF(Requirements!$B$2:$B$500,$A22)</f>
        <v/>
      </c>
      <c r="D22" s="27">
        <f>COUNTIFS(Requirements!$B$2:$B$500,$A22,Requirements!$D$2:$D$500,"Must")</f>
        <v/>
      </c>
      <c r="E22" s="27">
        <f>COUNTIFS(Requirements!$B$2:$B$500,$A22,Requirements!$H$2:$H$500,"&lt;&gt;")</f>
        <v/>
      </c>
      <c r="F22" s="27">
        <f>5*(COUNTIFS(Requirements!$B$2:$B$500,$A22,Requirements!$D$2:$D$500,"Must")*$B$6+COUNTIFS(Requirements!$B$2:$B$500,$A22,Requirements!$D$2:$D$500,"Should")*$B$7+COUNTIFS(Requirements!$B$2:$B$500,$A22,Requirements!$D$2:$D$500,"Could")*$B$8)</f>
        <v/>
      </c>
      <c r="G22" s="27">
        <f>SUMIFS(Requirements!$I$2:$I$500,Requirements!$B$2:$B$500,$A22)</f>
        <v/>
      </c>
      <c r="H22" s="28">
        <f>IF(F22=0,"",G22/F22)</f>
        <v/>
      </c>
      <c r="I22" s="28">
        <f>IF(H22="","",B22*H22)</f>
        <v/>
      </c>
      <c r="J22" s="27">
        <f>COUNTIFS(Requirements!$B$2:$B$500,$A22,Requirements!$D$2:$D$500,"Must",Requirements!$F$2:$F$500,"No")+COUNTIFS(Requirements!$B$2:$B$500,$A22,Requirements!$D$2:$D$500,"Must",Requirements!$F$2:$F$500,"Roadmap")</f>
        <v/>
      </c>
    </row>
    <row r="23">
      <c r="A23" s="23" t="inlineStr">
        <is>
          <t>Security and access</t>
        </is>
      </c>
      <c r="B23" s="26" t="n">
        <v>0.05</v>
      </c>
      <c r="C23" s="27">
        <f>COUNTIF(Requirements!$B$2:$B$500,$A23)</f>
        <v/>
      </c>
      <c r="D23" s="27">
        <f>COUNTIFS(Requirements!$B$2:$B$500,$A23,Requirements!$D$2:$D$500,"Must")</f>
        <v/>
      </c>
      <c r="E23" s="27">
        <f>COUNTIFS(Requirements!$B$2:$B$500,$A23,Requirements!$H$2:$H$500,"&lt;&gt;")</f>
        <v/>
      </c>
      <c r="F23" s="27">
        <f>5*(COUNTIFS(Requirements!$B$2:$B$500,$A23,Requirements!$D$2:$D$500,"Must")*$B$6+COUNTIFS(Requirements!$B$2:$B$500,$A23,Requirements!$D$2:$D$500,"Should")*$B$7+COUNTIFS(Requirements!$B$2:$B$500,$A23,Requirements!$D$2:$D$500,"Could")*$B$8)</f>
        <v/>
      </c>
      <c r="G23" s="27">
        <f>SUMIFS(Requirements!$I$2:$I$500,Requirements!$B$2:$B$500,$A23)</f>
        <v/>
      </c>
      <c r="H23" s="28">
        <f>IF(F23=0,"",G23/F23)</f>
        <v/>
      </c>
      <c r="I23" s="28">
        <f>IF(H23="","",B23*H23)</f>
        <v/>
      </c>
      <c r="J23" s="27">
        <f>COUNTIFS(Requirements!$B$2:$B$500,$A23,Requirements!$D$2:$D$500,"Must",Requirements!$F$2:$F$500,"No")+COUNTIFS(Requirements!$B$2:$B$500,$A23,Requirements!$D$2:$D$500,"Must",Requirements!$F$2:$F$500,"Roadmap")</f>
        <v/>
      </c>
    </row>
    <row r="24">
      <c r="A24" s="23" t="inlineStr">
        <is>
          <t>Hosting and data</t>
        </is>
      </c>
      <c r="B24" s="26" t="n">
        <v>0.04</v>
      </c>
      <c r="C24" s="27">
        <f>COUNTIF(Requirements!$B$2:$B$500,$A24)</f>
        <v/>
      </c>
      <c r="D24" s="27">
        <f>COUNTIFS(Requirements!$B$2:$B$500,$A24,Requirements!$D$2:$D$500,"Must")</f>
        <v/>
      </c>
      <c r="E24" s="27">
        <f>COUNTIFS(Requirements!$B$2:$B$500,$A24,Requirements!$H$2:$H$500,"&lt;&gt;")</f>
        <v/>
      </c>
      <c r="F24" s="27">
        <f>5*(COUNTIFS(Requirements!$B$2:$B$500,$A24,Requirements!$D$2:$D$500,"Must")*$B$6+COUNTIFS(Requirements!$B$2:$B$500,$A24,Requirements!$D$2:$D$500,"Should")*$B$7+COUNTIFS(Requirements!$B$2:$B$500,$A24,Requirements!$D$2:$D$500,"Could")*$B$8)</f>
        <v/>
      </c>
      <c r="G24" s="27">
        <f>SUMIFS(Requirements!$I$2:$I$500,Requirements!$B$2:$B$500,$A24)</f>
        <v/>
      </c>
      <c r="H24" s="28">
        <f>IF(F24=0,"",G24/F24)</f>
        <v/>
      </c>
      <c r="I24" s="28">
        <f>IF(H24="","",B24*H24)</f>
        <v/>
      </c>
      <c r="J24" s="27">
        <f>COUNTIFS(Requirements!$B$2:$B$500,$A24,Requirements!$D$2:$D$500,"Must",Requirements!$F$2:$F$500,"No")+COUNTIFS(Requirements!$B$2:$B$500,$A24,Requirements!$D$2:$D$500,"Must",Requirements!$F$2:$F$500,"Roadmap")</f>
        <v/>
      </c>
    </row>
    <row r="25">
      <c r="A25" s="23" t="inlineStr">
        <is>
          <t>Implementation</t>
        </is>
      </c>
      <c r="B25" s="26" t="n">
        <v>0.04</v>
      </c>
      <c r="C25" s="27">
        <f>COUNTIF(Requirements!$B$2:$B$500,$A25)</f>
        <v/>
      </c>
      <c r="D25" s="27">
        <f>COUNTIFS(Requirements!$B$2:$B$500,$A25,Requirements!$D$2:$D$500,"Must")</f>
        <v/>
      </c>
      <c r="E25" s="27">
        <f>COUNTIFS(Requirements!$B$2:$B$500,$A25,Requirements!$H$2:$H$500,"&lt;&gt;")</f>
        <v/>
      </c>
      <c r="F25" s="27">
        <f>5*(COUNTIFS(Requirements!$B$2:$B$500,$A25,Requirements!$D$2:$D$500,"Must")*$B$6+COUNTIFS(Requirements!$B$2:$B$500,$A25,Requirements!$D$2:$D$500,"Should")*$B$7+COUNTIFS(Requirements!$B$2:$B$500,$A25,Requirements!$D$2:$D$500,"Could")*$B$8)</f>
        <v/>
      </c>
      <c r="G25" s="27">
        <f>SUMIFS(Requirements!$I$2:$I$500,Requirements!$B$2:$B$500,$A25)</f>
        <v/>
      </c>
      <c r="H25" s="28">
        <f>IF(F25=0,"",G25/F25)</f>
        <v/>
      </c>
      <c r="I25" s="28">
        <f>IF(H25="","",B25*H25)</f>
        <v/>
      </c>
      <c r="J25" s="27">
        <f>COUNTIFS(Requirements!$B$2:$B$500,$A25,Requirements!$D$2:$D$500,"Must",Requirements!$F$2:$F$500,"No")+COUNTIFS(Requirements!$B$2:$B$500,$A25,Requirements!$D$2:$D$500,"Must",Requirements!$F$2:$F$500,"Roadmap")</f>
        <v/>
      </c>
    </row>
    <row r="26">
      <c r="A26" s="23" t="inlineStr">
        <is>
          <t>Training and support</t>
        </is>
      </c>
      <c r="B26" s="26" t="n">
        <v>0.03</v>
      </c>
      <c r="C26" s="27">
        <f>COUNTIF(Requirements!$B$2:$B$500,$A26)</f>
        <v/>
      </c>
      <c r="D26" s="27">
        <f>COUNTIFS(Requirements!$B$2:$B$500,$A26,Requirements!$D$2:$D$500,"Must")</f>
        <v/>
      </c>
      <c r="E26" s="27">
        <f>COUNTIFS(Requirements!$B$2:$B$500,$A26,Requirements!$H$2:$H$500,"&lt;&gt;")</f>
        <v/>
      </c>
      <c r="F26" s="27">
        <f>5*(COUNTIFS(Requirements!$B$2:$B$500,$A26,Requirements!$D$2:$D$500,"Must")*$B$6+COUNTIFS(Requirements!$B$2:$B$500,$A26,Requirements!$D$2:$D$500,"Should")*$B$7+COUNTIFS(Requirements!$B$2:$B$500,$A26,Requirements!$D$2:$D$500,"Could")*$B$8)</f>
        <v/>
      </c>
      <c r="G26" s="27">
        <f>SUMIFS(Requirements!$I$2:$I$500,Requirements!$B$2:$B$500,$A26)</f>
        <v/>
      </c>
      <c r="H26" s="28">
        <f>IF(F26=0,"",G26/F26)</f>
        <v/>
      </c>
      <c r="I26" s="28">
        <f>IF(H26="","",B26*H26)</f>
        <v/>
      </c>
      <c r="J26" s="27">
        <f>COUNTIFS(Requirements!$B$2:$B$500,$A26,Requirements!$D$2:$D$500,"Must",Requirements!$F$2:$F$500,"No")+COUNTIFS(Requirements!$B$2:$B$500,$A26,Requirements!$D$2:$D$500,"Must",Requirements!$F$2:$F$500,"Roadmap")</f>
        <v/>
      </c>
    </row>
    <row r="27">
      <c r="A27" s="23" t="inlineStr">
        <is>
          <t>Commercial terms</t>
        </is>
      </c>
      <c r="B27" s="26" t="n">
        <v>0.03</v>
      </c>
      <c r="C27" s="27">
        <f>COUNTIF(Requirements!$B$2:$B$500,$A27)</f>
        <v/>
      </c>
      <c r="D27" s="27">
        <f>COUNTIFS(Requirements!$B$2:$B$500,$A27,Requirements!$D$2:$D$500,"Must")</f>
        <v/>
      </c>
      <c r="E27" s="27">
        <f>COUNTIFS(Requirements!$B$2:$B$500,$A27,Requirements!$H$2:$H$500,"&lt;&gt;")</f>
        <v/>
      </c>
      <c r="F27" s="27">
        <f>5*(COUNTIFS(Requirements!$B$2:$B$500,$A27,Requirements!$D$2:$D$500,"Must")*$B$6+COUNTIFS(Requirements!$B$2:$B$500,$A27,Requirements!$D$2:$D$500,"Should")*$B$7+COUNTIFS(Requirements!$B$2:$B$500,$A27,Requirements!$D$2:$D$500,"Could")*$B$8)</f>
        <v/>
      </c>
      <c r="G27" s="27">
        <f>SUMIFS(Requirements!$I$2:$I$500,Requirements!$B$2:$B$500,$A27)</f>
        <v/>
      </c>
      <c r="H27" s="28">
        <f>IF(F27=0,"",G27/F27)</f>
        <v/>
      </c>
      <c r="I27" s="28">
        <f>IF(H27="","",B27*H27)</f>
        <v/>
      </c>
      <c r="J27" s="27">
        <f>COUNTIFS(Requirements!$B$2:$B$500,$A27,Requirements!$D$2:$D$500,"Must",Requirements!$F$2:$F$500,"No")+COUNTIFS(Requirements!$B$2:$B$500,$A27,Requirements!$D$2:$D$500,"Must",Requirements!$F$2:$F$500,"Roadmap")</f>
        <v/>
      </c>
    </row>
    <row r="28">
      <c r="A28" s="29" t="inlineStr">
        <is>
          <t>Total</t>
        </is>
      </c>
      <c r="B28" s="30">
        <f>SUM(B12:B27)</f>
        <v/>
      </c>
      <c r="C28" s="29">
        <f>SUM(C12:C27)</f>
        <v/>
      </c>
      <c r="D28" s="29">
        <f>SUM(D12:D27)</f>
        <v/>
      </c>
      <c r="E28" s="29">
        <f>SUM(E12:E27)</f>
        <v/>
      </c>
      <c r="F28" s="29">
        <f>SUM(F12:F27)</f>
        <v/>
      </c>
      <c r="G28" s="29">
        <f>SUM(G12:G27)</f>
        <v/>
      </c>
      <c r="H28" s="30">
        <f>IF(F28=0,"",G28/F28)</f>
        <v/>
      </c>
      <c r="I28" s="30">
        <f>IF(B28=0,"",SUM(I12:I27)/B28)</f>
        <v/>
      </c>
      <c r="J28" s="29">
        <f>SUM(J12:J27)</f>
        <v/>
      </c>
    </row>
    <row r="29">
      <c r="A29" s="31" t="inlineStr">
        <is>
          <t>Weight check</t>
        </is>
      </c>
      <c r="B29" s="31">
        <f>IF(ROUND(B28,4)=1,"Weights total 100%","Weights must total 100%. Adjust column B.")</f>
        <v/>
      </c>
    </row>
    <row r="30">
      <c r="A30" s="20" t="inlineStr">
        <is>
          <t>Module score = points scored / maximum points. Unscored requirements count as zero, so a module score rises as evaluators work through column H.</t>
        </is>
      </c>
    </row>
    <row r="32">
      <c r="A32" s="25" t="inlineStr">
        <is>
          <t>Vendor comparison</t>
        </is>
      </c>
    </row>
    <row r="33" ht="28" customHeight="1">
      <c r="A33" s="2" t="inlineStr">
        <is>
          <t>Vendor 1 is calculated from this file. Keep one copy of the workbook per vendor, then paste each other vendor's module scores (column H above) and counts from their copy into Vendors 2 to 4, using Paste Special, Values.</t>
        </is>
      </c>
    </row>
    <row r="34">
      <c r="A34" s="23" t="inlineStr">
        <is>
          <t>Technical weight</t>
        </is>
      </c>
      <c r="B34" s="32" t="n">
        <v>0.7</v>
      </c>
    </row>
    <row r="35">
      <c r="A35" s="23" t="inlineStr">
        <is>
          <t>Commercial weight</t>
        </is>
      </c>
      <c r="B35" s="32" t="n">
        <v>0.3</v>
      </c>
    </row>
    <row r="36">
      <c r="A36" s="31" t="inlineStr">
        <is>
          <t>Split check</t>
        </is>
      </c>
      <c r="B36" s="31">
        <f>IF(ROUND(B34+B35,4)=1,"Split totals 100%","Technical and commercial weights must total 100%.")</f>
        <v/>
      </c>
    </row>
    <row r="38">
      <c r="A38" s="13" t="inlineStr">
        <is>
          <t>Module</t>
        </is>
      </c>
      <c r="B38" s="13" t="inlineStr">
        <is>
          <t>Weight</t>
        </is>
      </c>
      <c r="C38" s="13" t="inlineStr">
        <is>
          <t>Vendor 1</t>
        </is>
      </c>
      <c r="D38" s="13" t="inlineStr">
        <is>
          <t>Vendor 2</t>
        </is>
      </c>
      <c r="E38" s="13" t="inlineStr">
        <is>
          <t>Vendor 3</t>
        </is>
      </c>
      <c r="F38" s="13" t="inlineStr">
        <is>
          <t>Vendor 4</t>
        </is>
      </c>
    </row>
    <row r="39">
      <c r="A39" s="33" t="inlineStr">
        <is>
          <t>Vendor name</t>
        </is>
      </c>
      <c r="B39" s="34" t="n"/>
      <c r="C39" s="33">
        <f>IF($B$3="","Vendor 1",$B$3)</f>
        <v/>
      </c>
      <c r="D39" s="35" t="inlineStr">
        <is>
          <t>Vendor 2</t>
        </is>
      </c>
      <c r="E39" s="35" t="inlineStr">
        <is>
          <t>Vendor 3</t>
        </is>
      </c>
      <c r="F39" s="35" t="inlineStr">
        <is>
          <t>Vendor 4</t>
        </is>
      </c>
    </row>
    <row r="40">
      <c r="A40" s="23">
        <f>A12</f>
        <v/>
      </c>
      <c r="B40" s="28">
        <f>B12</f>
        <v/>
      </c>
      <c r="C40" s="28">
        <f>H12</f>
        <v/>
      </c>
      <c r="D40" s="26" t="n"/>
      <c r="E40" s="26" t="n"/>
      <c r="F40" s="26" t="n"/>
    </row>
    <row r="41">
      <c r="A41" s="23">
        <f>A13</f>
        <v/>
      </c>
      <c r="B41" s="28">
        <f>B13</f>
        <v/>
      </c>
      <c r="C41" s="28">
        <f>H13</f>
        <v/>
      </c>
      <c r="D41" s="26" t="n"/>
      <c r="E41" s="26" t="n"/>
      <c r="F41" s="26" t="n"/>
    </row>
    <row r="42">
      <c r="A42" s="23">
        <f>A14</f>
        <v/>
      </c>
      <c r="B42" s="28">
        <f>B14</f>
        <v/>
      </c>
      <c r="C42" s="28">
        <f>H14</f>
        <v/>
      </c>
      <c r="D42" s="26" t="n"/>
      <c r="E42" s="26" t="n"/>
      <c r="F42" s="26" t="n"/>
    </row>
    <row r="43">
      <c r="A43" s="23">
        <f>A15</f>
        <v/>
      </c>
      <c r="B43" s="28">
        <f>B15</f>
        <v/>
      </c>
      <c r="C43" s="28">
        <f>H15</f>
        <v/>
      </c>
      <c r="D43" s="26" t="n"/>
      <c r="E43" s="26" t="n"/>
      <c r="F43" s="26" t="n"/>
    </row>
    <row r="44">
      <c r="A44" s="23">
        <f>A16</f>
        <v/>
      </c>
      <c r="B44" s="28">
        <f>B16</f>
        <v/>
      </c>
      <c r="C44" s="28">
        <f>H16</f>
        <v/>
      </c>
      <c r="D44" s="26" t="n"/>
      <c r="E44" s="26" t="n"/>
      <c r="F44" s="26" t="n"/>
    </row>
    <row r="45">
      <c r="A45" s="23">
        <f>A17</f>
        <v/>
      </c>
      <c r="B45" s="28">
        <f>B17</f>
        <v/>
      </c>
      <c r="C45" s="28">
        <f>H17</f>
        <v/>
      </c>
      <c r="D45" s="26" t="n"/>
      <c r="E45" s="26" t="n"/>
      <c r="F45" s="26" t="n"/>
    </row>
    <row r="46">
      <c r="A46" s="23">
        <f>A18</f>
        <v/>
      </c>
      <c r="B46" s="28">
        <f>B18</f>
        <v/>
      </c>
      <c r="C46" s="28">
        <f>H18</f>
        <v/>
      </c>
      <c r="D46" s="26" t="n"/>
      <c r="E46" s="26" t="n"/>
      <c r="F46" s="26" t="n"/>
    </row>
    <row r="47">
      <c r="A47" s="23">
        <f>A19</f>
        <v/>
      </c>
      <c r="B47" s="28">
        <f>B19</f>
        <v/>
      </c>
      <c r="C47" s="28">
        <f>H19</f>
        <v/>
      </c>
      <c r="D47" s="26" t="n"/>
      <c r="E47" s="26" t="n"/>
      <c r="F47" s="26" t="n"/>
    </row>
    <row r="48">
      <c r="A48" s="23">
        <f>A20</f>
        <v/>
      </c>
      <c r="B48" s="28">
        <f>B20</f>
        <v/>
      </c>
      <c r="C48" s="28">
        <f>H20</f>
        <v/>
      </c>
      <c r="D48" s="26" t="n"/>
      <c r="E48" s="26" t="n"/>
      <c r="F48" s="26" t="n"/>
    </row>
    <row r="49">
      <c r="A49" s="23">
        <f>A21</f>
        <v/>
      </c>
      <c r="B49" s="28">
        <f>B21</f>
        <v/>
      </c>
      <c r="C49" s="28">
        <f>H21</f>
        <v/>
      </c>
      <c r="D49" s="26" t="n"/>
      <c r="E49" s="26" t="n"/>
      <c r="F49" s="26" t="n"/>
    </row>
    <row r="50">
      <c r="A50" s="23">
        <f>A22</f>
        <v/>
      </c>
      <c r="B50" s="28">
        <f>B22</f>
        <v/>
      </c>
      <c r="C50" s="28">
        <f>H22</f>
        <v/>
      </c>
      <c r="D50" s="26" t="n"/>
      <c r="E50" s="26" t="n"/>
      <c r="F50" s="26" t="n"/>
    </row>
    <row r="51">
      <c r="A51" s="23">
        <f>A23</f>
        <v/>
      </c>
      <c r="B51" s="28">
        <f>B23</f>
        <v/>
      </c>
      <c r="C51" s="28">
        <f>H23</f>
        <v/>
      </c>
      <c r="D51" s="26" t="n"/>
      <c r="E51" s="26" t="n"/>
      <c r="F51" s="26" t="n"/>
    </row>
    <row r="52">
      <c r="A52" s="23">
        <f>A24</f>
        <v/>
      </c>
      <c r="B52" s="28">
        <f>B24</f>
        <v/>
      </c>
      <c r="C52" s="28">
        <f>H24</f>
        <v/>
      </c>
      <c r="D52" s="26" t="n"/>
      <c r="E52" s="26" t="n"/>
      <c r="F52" s="26" t="n"/>
    </row>
    <row r="53">
      <c r="A53" s="23">
        <f>A25</f>
        <v/>
      </c>
      <c r="B53" s="28">
        <f>B25</f>
        <v/>
      </c>
      <c r="C53" s="28">
        <f>H25</f>
        <v/>
      </c>
      <c r="D53" s="26" t="n"/>
      <c r="E53" s="26" t="n"/>
      <c r="F53" s="26" t="n"/>
    </row>
    <row r="54">
      <c r="A54" s="23">
        <f>A26</f>
        <v/>
      </c>
      <c r="B54" s="28">
        <f>B26</f>
        <v/>
      </c>
      <c r="C54" s="28">
        <f>H26</f>
        <v/>
      </c>
      <c r="D54" s="26" t="n"/>
      <c r="E54" s="26" t="n"/>
      <c r="F54" s="26" t="n"/>
    </row>
    <row r="55">
      <c r="A55" s="23">
        <f>A27</f>
        <v/>
      </c>
      <c r="B55" s="28">
        <f>B27</f>
        <v/>
      </c>
      <c r="C55" s="28">
        <f>H27</f>
        <v/>
      </c>
      <c r="D55" s="26" t="n"/>
      <c r="E55" s="26" t="n"/>
      <c r="F55" s="26" t="n"/>
    </row>
    <row r="56">
      <c r="A56" s="36" t="inlineStr">
        <is>
          <t>Technical score (weighted)</t>
        </is>
      </c>
      <c r="B56" s="37" t="n"/>
      <c r="C56" s="30">
        <f>IF(COUNT(C40:C55)=0,"",SUMPRODUCT($B$40:$B$55,C40:C55)/SUM($B$40:$B$55))</f>
        <v/>
      </c>
      <c r="D56" s="30">
        <f>IF(COUNT(D40:D55)=0,"",SUMPRODUCT($B$40:$B$55,D40:D55)/SUM($B$40:$B$55))</f>
        <v/>
      </c>
      <c r="E56" s="30">
        <f>IF(COUNT(E40:E55)=0,"",SUMPRODUCT($B$40:$B$55,E40:E55)/SUM($B$40:$B$55))</f>
        <v/>
      </c>
      <c r="F56" s="30">
        <f>IF(COUNT(F40:F55)=0,"",SUMPRODUCT($B$40:$B$55,F40:F55)/SUM($B$40:$B$55))</f>
        <v/>
      </c>
    </row>
    <row r="57">
      <c r="A57" s="36" t="inlineStr">
        <is>
          <t>Musts answered No or Roadmap</t>
        </is>
      </c>
      <c r="B57" s="37" t="n"/>
      <c r="C57" s="38">
        <f>J28</f>
        <v/>
      </c>
      <c r="D57" s="39" t="n"/>
      <c r="E57" s="39" t="n"/>
      <c r="F57" s="39" t="n"/>
    </row>
    <row r="58">
      <c r="A58" s="36" t="inlineStr">
        <is>
          <t>Average demo score (0 to 5)</t>
        </is>
      </c>
      <c r="B58" s="37" t="n"/>
      <c r="C58" s="40">
        <f>'Demo script'!E15</f>
        <v/>
      </c>
      <c r="D58" s="41" t="n"/>
      <c r="E58" s="41" t="n"/>
      <c r="F58" s="41" t="n"/>
    </row>
    <row r="59">
      <c r="A59" s="36" t="inlineStr">
        <is>
          <t>Five-year total cost of ownership</t>
        </is>
      </c>
      <c r="B59" s="37" t="n"/>
      <c r="C59" s="42" t="n"/>
      <c r="D59" s="42" t="n"/>
      <c r="E59" s="42" t="n"/>
      <c r="F59" s="42" t="n"/>
    </row>
    <row r="60">
      <c r="A60" s="36" t="inlineStr">
        <is>
          <t>Commercial score (lowest cost / this cost)</t>
        </is>
      </c>
      <c r="B60" s="37" t="n"/>
      <c r="C60" s="43">
        <f>IF(OR(C59="",N(C59)&lt;=0),"",MIN($C$59:$F$59)/C59)</f>
        <v/>
      </c>
      <c r="D60" s="43">
        <f>IF(OR(D59="",N(D59)&lt;=0),"",MIN($C$59:$F$59)/D59)</f>
        <v/>
      </c>
      <c r="E60" s="43">
        <f>IF(OR(E59="",N(E59)&lt;=0),"",MIN($C$59:$F$59)/E59)</f>
        <v/>
      </c>
      <c r="F60" s="43">
        <f>IF(OR(F59="",N(F59)&lt;=0),"",MIN($C$59:$F$59)/F59)</f>
        <v/>
      </c>
    </row>
    <row r="61">
      <c r="A61" s="36" t="inlineStr">
        <is>
          <t>Combined score</t>
        </is>
      </c>
      <c r="B61" s="37" t="n"/>
      <c r="C61" s="30">
        <f>IF(OR(C56="",C60=""),"",C56*$B$34+C60*$B$35)</f>
        <v/>
      </c>
      <c r="D61" s="30">
        <f>IF(OR(D56="",D60=""),"",D56*$B$34+D60*$B$35)</f>
        <v/>
      </c>
      <c r="E61" s="30">
        <f>IF(OR(E56="",E60=""),"",E56*$B$34+E60*$B$35)</f>
        <v/>
      </c>
      <c r="F61" s="30">
        <f>IF(OR(F56="",F60=""),"",F56*$B$34+F60*$B$35)</f>
        <v/>
      </c>
    </row>
    <row r="62">
      <c r="A62" s="36" t="inlineStr">
        <is>
          <t>Rank</t>
        </is>
      </c>
      <c r="B62" s="37" t="n"/>
      <c r="C62" s="29">
        <f>IF(C61="","",RANK(C61,$C$61:$F$61))</f>
        <v/>
      </c>
      <c r="D62" s="29">
        <f>IF(D61="","",RANK(D61,$C$61:$F$61))</f>
        <v/>
      </c>
      <c r="E62" s="29">
        <f>IF(E61="","",RANK(E61,$C$61:$F$61))</f>
        <v/>
      </c>
      <c r="F62" s="29">
        <f>IF(F61="","",RANK(F61,$C$61:$F$61))</f>
        <v/>
      </c>
    </row>
    <row r="64">
      <c r="A64" s="20" t="inlineStr">
        <is>
          <t>Commercial score: the lowest five-year cost among the vendors scores 100%, and each other vendor scores lowest cost / their cost.</t>
        </is>
      </c>
    </row>
    <row r="65">
      <c r="A65" s="20" t="inlineStr">
        <is>
          <t>A Must answered No or Roadmap is a decision point, not just lost points: either the vendor is out, or the requirement is downgraded for every vendor.</t>
        </is>
      </c>
    </row>
    <row r="66">
      <c r="A66" s="20" t="inlineStr">
        <is>
          <t>The 70/30 split is an example. Use the split your procurement policy requires, and set it before responses arrive.</t>
        </is>
      </c>
    </row>
  </sheetData>
  <mergeCells count="7">
    <mergeCell ref="B3:C3"/>
    <mergeCell ref="A30:J30"/>
    <mergeCell ref="A65:J65"/>
    <mergeCell ref="A2:J2"/>
    <mergeCell ref="A64:J64"/>
    <mergeCell ref="A33:J33"/>
    <mergeCell ref="A66:J66"/>
  </mergeCells>
  <conditionalFormatting sqref="B29">
    <cfRule type="expression" priority="1" dxfId="0">
      <formula>ROUND($B$28,4)&lt;&gt;1</formula>
    </cfRule>
  </conditionalFormatting>
  <conditionalFormatting sqref="B36">
    <cfRule type="expression" priority="2" dxfId="0">
      <formula>ROUND($B$34+$B$35,4)&lt;&gt;1</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F17"/>
  <sheetViews>
    <sheetView tabSelected="0"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62" customWidth="1" min="3" max="3"/>
    <col width="50" customWidth="1" min="4" max="4"/>
    <col width="9" customWidth="1" min="5" max="5"/>
    <col width="36" customWidth="1" min="6" max="6"/>
  </cols>
  <sheetData>
    <row r="1" ht="30" customHeight="1">
      <c r="A1" s="13" t="inlineStr">
        <is>
          <t>ID</t>
        </is>
      </c>
      <c r="B1" s="13" t="inlineStr">
        <is>
          <t>Scenario</t>
        </is>
      </c>
      <c r="C1" s="13" t="inlineStr">
        <is>
          <t>Steps for the vendor</t>
        </is>
      </c>
      <c r="D1" s="13" t="inlineStr">
        <is>
          <t>What good looks like</t>
        </is>
      </c>
      <c r="E1" s="13" t="inlineStr">
        <is>
          <t>Score 0 to 5</t>
        </is>
      </c>
      <c r="F1" s="13" t="inlineStr">
        <is>
          <t>Evaluator notes</t>
        </is>
      </c>
    </row>
    <row r="2" ht="82" customHeight="1">
      <c r="A2" s="10" t="inlineStr">
        <is>
          <t>D-01</t>
        </is>
      </c>
      <c r="B2" s="44" t="inlineStr">
        <is>
          <t>Out-of-hours leak reported by a tenant</t>
        </is>
      </c>
      <c r="C2" s="10" t="inlineStr">
        <is>
          <t>A tenant reports water coming through the ceiling at 23:00 on a Friday, through the portal and in Arabic. Show the request reaching the helpdesk, the priority and SLA clock, assignment to the on-call plumber, and the technician completing the job in the mobile app with no signal (a basement). Add before and after photos, close the job and show the tenant's satisfaction rating.</t>
        </is>
      </c>
      <c r="D2" s="10" t="inlineStr">
        <is>
          <t>The tenant gets updates in Arabic without having to call. The SLA clock uses the right calendar. The job is completed offline and syncs without losing data. The full trail (times, people, photos) is visible from the request.</t>
        </is>
      </c>
      <c r="E2" s="16" t="n"/>
      <c r="F2" s="11" t="n"/>
    </row>
    <row r="3" ht="43" customHeight="1">
      <c r="A3" s="10" t="inlineStr">
        <is>
          <t>D-02</t>
        </is>
      </c>
      <c r="B3" s="44" t="inlineStr">
        <is>
          <t>BMS alarm becomes a work order</t>
        </is>
      </c>
      <c r="C3" s="10" t="inlineStr">
        <is>
          <t>Trigger or simulate a chiller high-pressure alarm from the BMS. Show the work order created against the right asset with the reading attached, and what happens when the same alarm repeats.</t>
        </is>
      </c>
      <c r="D3" s="10" t="inlineStr">
        <is>
          <t>No manual re-entry. Repeated alarms do not create a flood of duplicate jobs. The asset history shows the alarm, the job and the reading.</t>
        </is>
      </c>
      <c r="E3" s="16" t="n"/>
      <c r="F3" s="11" t="n"/>
    </row>
    <row r="4" ht="43" customHeight="1">
      <c r="A4" s="10" t="inlineStr">
        <is>
          <t>D-03</t>
        </is>
      </c>
      <c r="B4" s="44" t="inlineStr">
        <is>
          <t>PPM programme for a new building</t>
        </is>
      </c>
      <c r="C4" s="10" t="inlineStr">
        <is>
          <t>Import the sample asset list we provide (about 50 assets) from Excel. Apply PPM tasks from the library, including statutory fire and life safety tasks, and show the 52-week plan by trade.</t>
        </is>
      </c>
      <c r="D4" s="10" t="inlineStr">
        <is>
          <t>Import errors are reported clearly before anything is saved. Statutory tasks are flagged. The vendor completes this in the session without developer help.</t>
        </is>
      </c>
      <c r="E4" s="16" t="n"/>
      <c r="F4" s="11" t="n"/>
    </row>
    <row r="5" ht="43" customHeight="1">
      <c r="A5" s="10" t="inlineStr">
        <is>
          <t>D-04</t>
        </is>
      </c>
      <c r="B5" s="44" t="inlineStr">
        <is>
          <t>Civil Defence inspection tomorrow</t>
        </is>
      </c>
      <c r="C5" s="10" t="inlineStr">
        <is>
          <t>Produce 12 months of maintenance evidence for the fire alarm and sprinkler systems in one building: completed PPMs, the contractor who did them, certificates, photos and any open defects.</t>
        </is>
      </c>
      <c r="D5" s="10" t="inlineStr">
        <is>
          <t>One export, ready to hand over, produced in minutes. Expired certificates and open defects are shown, not hidden.</t>
        </is>
      </c>
      <c r="E5" s="16" t="n"/>
      <c r="F5" s="11" t="n"/>
    </row>
    <row r="6" ht="56" customHeight="1">
      <c r="A6" s="10" t="inlineStr">
        <is>
          <t>D-05</t>
        </is>
      </c>
      <c r="B6" s="44" t="inlineStr">
        <is>
          <t>Out-of-scope work found on a PPM visit</t>
        </is>
      </c>
      <c r="C6" s="10" t="inlineStr">
        <is>
          <t>During a PPM visit the technician finds a failed pump outside the contract scope. Raise it from the app with photos, build a quotation from the rate card, have the client approve it in the portal, complete the work and include it in the month's billing.</t>
        </is>
      </c>
      <c r="D6" s="10" t="inlineStr">
        <is>
          <t>The price comes from the agreed rate card. The approval is recorded with a name and a time. Billing data is ready without retyping.</t>
        </is>
      </c>
      <c r="E6" s="16" t="n"/>
      <c r="F6" s="11" t="n"/>
    </row>
    <row r="7" ht="43" customHeight="1">
      <c r="A7" s="10" t="inlineStr">
        <is>
          <t>D-06</t>
        </is>
      </c>
      <c r="B7" s="44" t="inlineStr">
        <is>
          <t>Month-end contractor performance and penalties</t>
        </is>
      </c>
      <c r="C7" s="10" t="inlineStr">
        <is>
          <t>Run the monthly KPI report for one contractor. Show how penalties are calculated from SLA results, raise a dispute on one breach, approve a waiver and show the final deduction.</t>
        </is>
      </c>
      <c r="D7" s="10" t="inlineStr">
        <is>
          <t>Every figure traces back to work orders. The waiver has an approver and a reason. The owner and the contractor see the same numbers.</t>
        </is>
      </c>
      <c r="E7" s="16" t="n"/>
      <c r="F7" s="11" t="n"/>
    </row>
    <row r="8" ht="43" customHeight="1">
      <c r="A8" s="10" t="inlineStr">
        <is>
          <t>D-07</t>
        </is>
      </c>
      <c r="B8" s="44" t="inlineStr">
        <is>
          <t>Technician working in their own language</t>
        </is>
      </c>
      <c r="C8" s="10" t="inlineStr">
        <is>
          <t>Switch the app to Hindi, Urdu or another language your teams use. Complete a PPM checklist offline, enter a reading outside tolerance and finish the job.</t>
        </is>
      </c>
      <c r="D8" s="10" t="inlineStr">
        <is>
          <t>The checklist is fully translated, including your own checklist items. The out-of-tolerance reading creates a follow-up job automatically.</t>
        </is>
      </c>
      <c r="E8" s="16" t="n"/>
      <c r="F8" s="11" t="n"/>
    </row>
    <row r="9" ht="56" customHeight="1">
      <c r="A9" s="10" t="inlineStr">
        <is>
          <t>D-08</t>
        </is>
      </c>
      <c r="B9" s="44" t="inlineStr">
        <is>
          <t>Month-end billing ready for e-invoicing</t>
        </is>
      </c>
      <c r="C9" s="10" t="inlineStr">
        <is>
          <t>Close a month for one client contract: a fixed fee, two approved variations and a credit note against last month's invoice. Show the invoice data and how it reaches the ERP or the Accredited Service Provider.</t>
        </is>
      </c>
      <c r="D9" s="10" t="inlineStr">
        <is>
          <t>Line items carry contract, purchase order and service period references. The credit note links to the original invoice. Nothing is rekeyed in the ERP.</t>
        </is>
      </c>
      <c r="E9" s="16" t="n"/>
      <c r="F9" s="11" t="n"/>
    </row>
    <row r="10" ht="43" customHeight="1">
      <c r="A10" s="10" t="inlineStr">
        <is>
          <t>D-09</t>
        </is>
      </c>
      <c r="B10" s="44" t="inlineStr">
        <is>
          <t>Changing FM provider</t>
        </is>
      </c>
      <c r="C10" s="10" t="inlineStr">
        <is>
          <t>The owner replaces the FM provider for one building. Show how the outgoing provider's access ends, how the new provider gets access, and what happens to the asset, PPM and work order history.</t>
        </is>
      </c>
      <c r="D10" s="10" t="inlineStr">
        <is>
          <t>The owner keeps all history and configuration. Nothing has to be exported and re-imported.</t>
        </is>
      </c>
      <c r="E10" s="16" t="n"/>
      <c r="F10" s="11" t="n"/>
    </row>
    <row r="11" ht="43" customHeight="1">
      <c r="A11" s="10" t="inlineStr">
        <is>
          <t>D-10</t>
        </is>
      </c>
      <c r="B11" s="44" t="inlineStr">
        <is>
          <t>Service charge actuals for jointly owned property</t>
        </is>
      </c>
      <c r="C11" s="10" t="inlineStr">
        <is>
          <t>For a residential tower with an owners' association, show the year's maintenance spend against the service charge budget, split into common areas, reserve fund and recoverable costs.</t>
        </is>
      </c>
      <c r="D11" s="10" t="inlineStr">
        <is>
          <t>Figures come from work orders and invoices, not a separate spreadsheet. The output follows the budget categories your association reports.</t>
        </is>
      </c>
      <c r="E11" s="16" t="n"/>
      <c r="F11" s="11" t="n"/>
    </row>
    <row r="12" ht="43" customHeight="1">
      <c r="A12" s="10" t="inlineStr">
        <is>
          <t>D-11</t>
        </is>
      </c>
      <c r="B12" s="44" t="inlineStr">
        <is>
          <t>Configuration change while you watch</t>
        </is>
      </c>
      <c r="C12" s="10" t="inlineStr">
        <is>
          <t>Ask the vendor to add a new priority level with its own SLA targets, and a new mandatory field on the request form, during the demo.</t>
        </is>
      </c>
      <c r="D12" s="10" t="inlineStr">
        <is>
          <t>An administrator does it through settings in a few minutes. No developer and no new release.</t>
        </is>
      </c>
      <c r="E12" s="16" t="n"/>
      <c r="F12" s="11" t="n"/>
    </row>
    <row r="13" ht="43" customHeight="1">
      <c r="A13" s="10" t="inlineStr">
        <is>
          <t>D-12</t>
        </is>
      </c>
      <c r="B13" s="44" t="inlineStr">
        <is>
          <t>Portfolio dashboard and Arabic report</t>
        </is>
      </c>
      <c r="C13" s="10" t="inlineStr">
        <is>
          <t>Start at the portfolio dashboard, drill down to one building and then to one late work order. Export the list to Excel, then produce the same monthly report in Arabic.</t>
        </is>
      </c>
      <c r="D13" s="10" t="inlineStr">
        <is>
          <t>The numbers agree at every level. The Arabic report reads right to left and uses proper Arabic labels throughout.</t>
        </is>
      </c>
      <c r="E13" s="16" t="n"/>
      <c r="F13" s="11" t="n"/>
    </row>
    <row r="15">
      <c r="D15" s="45" t="inlineStr">
        <is>
          <t>Average demo score</t>
        </is>
      </c>
      <c r="E15" s="46">
        <f>IF(COUNT(E2:E13)=0,"",AVERAGE(E2:E13))</f>
        <v/>
      </c>
    </row>
    <row r="17">
      <c r="B17" s="20" t="inlineStr">
        <is>
          <t>Send these scenarios to every shortlisted vendor one to two weeks before the demo, with your own sample data. Run them in the same order for every vendor and score each one independently before you compare notes.</t>
        </is>
      </c>
    </row>
  </sheetData>
  <mergeCells count="1">
    <mergeCell ref="B17:F17"/>
  </mergeCells>
  <dataValidations count="1">
    <dataValidation sqref="E2:E13" showDropDown="0" showInputMessage="0" showErrorMessage="1" allowBlank="1" errorTitle="Score" error="Enter a whole number from 0 to 5." type="whole" operator="between">
      <formula1>0</formula1>
      <formula2>5</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Lattice Software Solutions</dc:creator>
  <dc:title xmlns:dc="http://purl.org/dc/elements/1.1/">CAFM and CMMS RFP requirements template</dc:title>
  <dc:subject xmlns:dc="http://purl.org/dc/elements/1.1/">Facility management software requirements, scoring and demo script</dc:subject>
  <dcterms:created xmlns:dcterms="http://purl.org/dc/terms/" xmlns:xsi="http://www.w3.org/2001/XMLSchema-instance" xsi:type="dcterms:W3CDTF">2026-10-19T12:29:15Z</dcterms:created>
  <dcterms:modified xmlns:dcterms="http://purl.org/dc/terms/" xmlns:xsi="http://www.w3.org/2001/XMLSchema-instance" xsi:type="dcterms:W3CDTF">2026-10-19T12:29:15Z</dcterms:modified>
  <cp:keywords>CAFM RFP template, CMMS RFP template, CAFM requirements checklist</cp:keywords>
</cp:coreProperties>
</file>